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pcharalambides12\Documents\Petros\files\"/>
    </mc:Choice>
  </mc:AlternateContent>
  <xr:revisionPtr revIDLastSave="0" documentId="8_{8F0B0DFA-9C01-4A00-A0C3-149CA9A9C1E6}" xr6:coauthVersionLast="47" xr6:coauthVersionMax="47" xr10:uidLastSave="{00000000-0000-0000-0000-000000000000}"/>
  <bookViews>
    <workbookView xWindow="780" yWindow="780" windowWidth="21600" windowHeight="11385" xr2:uid="{00000000-000D-0000-FFFF-FFFF00000000}"/>
  </bookViews>
  <sheets>
    <sheet name="Εισαγωγή" sheetId="6" r:id="rId1"/>
    <sheet name="Επιλογή 1" sheetId="1" r:id="rId2"/>
    <sheet name="Επιλογή 2" sheetId="7" r:id="rId3"/>
    <sheet name="Συντελεστές θερμοπερατότητας" sheetId="4" state="hidden" r:id="rId4"/>
    <sheet name="Sheet1 (2)" sheetId="5" state="hidden" r:id="rId5"/>
  </sheets>
  <externalReferences>
    <externalReference r:id="rId6"/>
  </externalReferences>
  <definedNames>
    <definedName name="Apts">[1]!Table2[Διαμέρισμα]</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7" l="1"/>
  <c r="N4" i="7"/>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M4" i="7"/>
  <c r="M5" i="7"/>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X4" i="1" l="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AB103" i="7"/>
  <c r="AD103" i="7" s="1"/>
  <c r="Z103" i="7"/>
  <c r="X103" i="7"/>
  <c r="V103" i="7"/>
  <c r="T103" i="7"/>
  <c r="R103" i="7"/>
  <c r="O103" i="7"/>
  <c r="P103" i="7"/>
  <c r="J103" i="7"/>
  <c r="L103" i="7" s="1"/>
  <c r="AB102" i="7"/>
  <c r="AD102" i="7" s="1"/>
  <c r="Z102" i="7"/>
  <c r="X102" i="7"/>
  <c r="V102" i="7"/>
  <c r="T102" i="7"/>
  <c r="R102" i="7"/>
  <c r="O102" i="7"/>
  <c r="P102" i="7"/>
  <c r="J102" i="7"/>
  <c r="L102" i="7" s="1"/>
  <c r="AB101" i="7"/>
  <c r="AD101" i="7" s="1"/>
  <c r="Z101" i="7"/>
  <c r="X101" i="7"/>
  <c r="V101" i="7"/>
  <c r="T101" i="7"/>
  <c r="R101" i="7"/>
  <c r="O101" i="7"/>
  <c r="P101" i="7"/>
  <c r="J101" i="7"/>
  <c r="L101" i="7" s="1"/>
  <c r="AB100" i="7"/>
  <c r="AD100" i="7" s="1"/>
  <c r="Z100" i="7"/>
  <c r="X100" i="7"/>
  <c r="V100" i="7"/>
  <c r="T100" i="7"/>
  <c r="R100" i="7"/>
  <c r="O100" i="7"/>
  <c r="P100" i="7"/>
  <c r="J100" i="7"/>
  <c r="L100" i="7" s="1"/>
  <c r="AB99" i="7"/>
  <c r="AD99" i="7" s="1"/>
  <c r="Z99" i="7"/>
  <c r="X99" i="7"/>
  <c r="V99" i="7"/>
  <c r="T99" i="7"/>
  <c r="R99" i="7"/>
  <c r="O99" i="7"/>
  <c r="P99" i="7"/>
  <c r="J99" i="7"/>
  <c r="L99" i="7" s="1"/>
  <c r="AB98" i="7"/>
  <c r="AD98" i="7" s="1"/>
  <c r="Z98" i="7"/>
  <c r="X98" i="7"/>
  <c r="V98" i="7"/>
  <c r="T98" i="7"/>
  <c r="R98" i="7"/>
  <c r="O98" i="7"/>
  <c r="P98" i="7"/>
  <c r="J98" i="7"/>
  <c r="L98" i="7" s="1"/>
  <c r="AB97" i="7"/>
  <c r="AD97" i="7" s="1"/>
  <c r="Z97" i="7"/>
  <c r="X97" i="7"/>
  <c r="V97" i="7"/>
  <c r="T97" i="7"/>
  <c r="R97" i="7"/>
  <c r="O97" i="7"/>
  <c r="P97" i="7"/>
  <c r="J97" i="7"/>
  <c r="L97" i="7" s="1"/>
  <c r="AB96" i="7"/>
  <c r="AD96" i="7" s="1"/>
  <c r="Z96" i="7"/>
  <c r="X96" i="7"/>
  <c r="V96" i="7"/>
  <c r="T96" i="7"/>
  <c r="R96" i="7"/>
  <c r="O96" i="7"/>
  <c r="P96" i="7"/>
  <c r="J96" i="7"/>
  <c r="L96" i="7" s="1"/>
  <c r="AB95" i="7"/>
  <c r="AD95" i="7" s="1"/>
  <c r="Z95" i="7"/>
  <c r="X95" i="7"/>
  <c r="V95" i="7"/>
  <c r="T95" i="7"/>
  <c r="R95" i="7"/>
  <c r="O95" i="7"/>
  <c r="P95" i="7"/>
  <c r="J95" i="7"/>
  <c r="L95" i="7" s="1"/>
  <c r="AB94" i="7"/>
  <c r="AD94" i="7" s="1"/>
  <c r="Z94" i="7"/>
  <c r="X94" i="7"/>
  <c r="V94" i="7"/>
  <c r="T94" i="7"/>
  <c r="R94" i="7"/>
  <c r="O94" i="7"/>
  <c r="P94" i="7"/>
  <c r="J94" i="7"/>
  <c r="L94" i="7" s="1"/>
  <c r="AB93" i="7"/>
  <c r="AD93" i="7" s="1"/>
  <c r="Z93" i="7"/>
  <c r="X93" i="7"/>
  <c r="V93" i="7"/>
  <c r="T93" i="7"/>
  <c r="R93" i="7"/>
  <c r="O93" i="7"/>
  <c r="P93" i="7"/>
  <c r="J93" i="7"/>
  <c r="L93" i="7" s="1"/>
  <c r="AB92" i="7"/>
  <c r="AD92" i="7" s="1"/>
  <c r="Z92" i="7"/>
  <c r="X92" i="7"/>
  <c r="V92" i="7"/>
  <c r="T92" i="7"/>
  <c r="R92" i="7"/>
  <c r="O92" i="7"/>
  <c r="P92" i="7"/>
  <c r="J92" i="7"/>
  <c r="L92" i="7" s="1"/>
  <c r="AB91" i="7"/>
  <c r="AD91" i="7" s="1"/>
  <c r="Z91" i="7"/>
  <c r="X91" i="7"/>
  <c r="V91" i="7"/>
  <c r="T91" i="7"/>
  <c r="R91" i="7"/>
  <c r="O91" i="7"/>
  <c r="P91" i="7"/>
  <c r="J91" i="7"/>
  <c r="L91" i="7" s="1"/>
  <c r="AB90" i="7"/>
  <c r="AD90" i="7" s="1"/>
  <c r="Z90" i="7"/>
  <c r="X90" i="7"/>
  <c r="V90" i="7"/>
  <c r="T90" i="7"/>
  <c r="R90" i="7"/>
  <c r="O90" i="7"/>
  <c r="P90" i="7"/>
  <c r="J90" i="7"/>
  <c r="L90" i="7" s="1"/>
  <c r="AB89" i="7"/>
  <c r="AD89" i="7" s="1"/>
  <c r="Z89" i="7"/>
  <c r="X89" i="7"/>
  <c r="V89" i="7"/>
  <c r="T89" i="7"/>
  <c r="R89" i="7"/>
  <c r="O89" i="7"/>
  <c r="P89" i="7"/>
  <c r="J89" i="7"/>
  <c r="L89" i="7" s="1"/>
  <c r="AB88" i="7"/>
  <c r="AD88" i="7" s="1"/>
  <c r="Z88" i="7"/>
  <c r="X88" i="7"/>
  <c r="V88" i="7"/>
  <c r="T88" i="7"/>
  <c r="R88" i="7"/>
  <c r="O88" i="7"/>
  <c r="P88" i="7"/>
  <c r="J88" i="7"/>
  <c r="L88" i="7" s="1"/>
  <c r="AB87" i="7"/>
  <c r="AD87" i="7" s="1"/>
  <c r="Z87" i="7"/>
  <c r="X87" i="7"/>
  <c r="V87" i="7"/>
  <c r="T87" i="7"/>
  <c r="R87" i="7"/>
  <c r="O87" i="7"/>
  <c r="P87" i="7"/>
  <c r="J87" i="7"/>
  <c r="L87" i="7" s="1"/>
  <c r="AB86" i="7"/>
  <c r="AD86" i="7" s="1"/>
  <c r="Z86" i="7"/>
  <c r="X86" i="7"/>
  <c r="V86" i="7"/>
  <c r="T86" i="7"/>
  <c r="R86" i="7"/>
  <c r="O86" i="7"/>
  <c r="P86" i="7"/>
  <c r="J86" i="7"/>
  <c r="L86" i="7" s="1"/>
  <c r="AB85" i="7"/>
  <c r="AD85" i="7" s="1"/>
  <c r="Z85" i="7"/>
  <c r="X85" i="7"/>
  <c r="V85" i="7"/>
  <c r="T85" i="7"/>
  <c r="R85" i="7"/>
  <c r="AC85" i="7" s="1"/>
  <c r="P85" i="7"/>
  <c r="O85" i="7"/>
  <c r="J85" i="7"/>
  <c r="L85" i="7" s="1"/>
  <c r="AB84" i="7"/>
  <c r="AD84" i="7" s="1"/>
  <c r="Z84" i="7"/>
  <c r="X84" i="7"/>
  <c r="V84" i="7"/>
  <c r="T84" i="7"/>
  <c r="R84" i="7"/>
  <c r="O84" i="7"/>
  <c r="P84" i="7"/>
  <c r="J84" i="7"/>
  <c r="L84" i="7" s="1"/>
  <c r="AB83" i="7"/>
  <c r="AD83" i="7" s="1"/>
  <c r="Z83" i="7"/>
  <c r="X83" i="7"/>
  <c r="V83" i="7"/>
  <c r="T83" i="7"/>
  <c r="R83" i="7"/>
  <c r="O83" i="7"/>
  <c r="P83" i="7"/>
  <c r="J83" i="7"/>
  <c r="L83" i="7" s="1"/>
  <c r="AB82" i="7"/>
  <c r="AD82" i="7" s="1"/>
  <c r="Z82" i="7"/>
  <c r="X82" i="7"/>
  <c r="V82" i="7"/>
  <c r="T82" i="7"/>
  <c r="R82" i="7"/>
  <c r="O82" i="7"/>
  <c r="P82" i="7"/>
  <c r="J82" i="7"/>
  <c r="L82" i="7" s="1"/>
  <c r="AB81" i="7"/>
  <c r="AD81" i="7" s="1"/>
  <c r="Z81" i="7"/>
  <c r="X81" i="7"/>
  <c r="V81" i="7"/>
  <c r="T81" i="7"/>
  <c r="R81" i="7"/>
  <c r="O81" i="7"/>
  <c r="P81" i="7"/>
  <c r="J81" i="7"/>
  <c r="L81" i="7" s="1"/>
  <c r="AB80" i="7"/>
  <c r="AD80" i="7" s="1"/>
  <c r="Z80" i="7"/>
  <c r="X80" i="7"/>
  <c r="V80" i="7"/>
  <c r="T80" i="7"/>
  <c r="R80" i="7"/>
  <c r="O80" i="7"/>
  <c r="P80" i="7"/>
  <c r="J80" i="7"/>
  <c r="L80" i="7" s="1"/>
  <c r="AB79" i="7"/>
  <c r="AD79" i="7" s="1"/>
  <c r="Z79" i="7"/>
  <c r="X79" i="7"/>
  <c r="V79" i="7"/>
  <c r="T79" i="7"/>
  <c r="R79" i="7"/>
  <c r="O79" i="7"/>
  <c r="P79" i="7"/>
  <c r="J79" i="7"/>
  <c r="L79" i="7" s="1"/>
  <c r="AB78" i="7"/>
  <c r="AD78" i="7" s="1"/>
  <c r="Z78" i="7"/>
  <c r="X78" i="7"/>
  <c r="V78" i="7"/>
  <c r="T78" i="7"/>
  <c r="R78" i="7"/>
  <c r="O78" i="7"/>
  <c r="P78" i="7"/>
  <c r="J78" i="7"/>
  <c r="L78" i="7" s="1"/>
  <c r="AB77" i="7"/>
  <c r="AD77" i="7" s="1"/>
  <c r="Z77" i="7"/>
  <c r="X77" i="7"/>
  <c r="V77" i="7"/>
  <c r="T77" i="7"/>
  <c r="R77" i="7"/>
  <c r="O77" i="7"/>
  <c r="P77" i="7"/>
  <c r="J77" i="7"/>
  <c r="L77" i="7" s="1"/>
  <c r="AB76" i="7"/>
  <c r="AD76" i="7" s="1"/>
  <c r="Z76" i="7"/>
  <c r="X76" i="7"/>
  <c r="V76" i="7"/>
  <c r="T76" i="7"/>
  <c r="R76" i="7"/>
  <c r="O76" i="7"/>
  <c r="P76" i="7"/>
  <c r="J76" i="7"/>
  <c r="L76" i="7" s="1"/>
  <c r="AB75" i="7"/>
  <c r="AD75" i="7" s="1"/>
  <c r="Z75" i="7"/>
  <c r="X75" i="7"/>
  <c r="V75" i="7"/>
  <c r="T75" i="7"/>
  <c r="R75" i="7"/>
  <c r="AC75" i="7" s="1"/>
  <c r="O75" i="7"/>
  <c r="P75" i="7"/>
  <c r="J75" i="7"/>
  <c r="L75" i="7" s="1"/>
  <c r="AB74" i="7"/>
  <c r="AD74" i="7" s="1"/>
  <c r="Z74" i="7"/>
  <c r="X74" i="7"/>
  <c r="V74" i="7"/>
  <c r="T74" i="7"/>
  <c r="R74" i="7"/>
  <c r="O74" i="7"/>
  <c r="P74" i="7"/>
  <c r="J74" i="7"/>
  <c r="L74" i="7" s="1"/>
  <c r="AB73" i="7"/>
  <c r="AD73" i="7" s="1"/>
  <c r="Z73" i="7"/>
  <c r="X73" i="7"/>
  <c r="V73" i="7"/>
  <c r="T73" i="7"/>
  <c r="R73" i="7"/>
  <c r="O73" i="7"/>
  <c r="P73" i="7"/>
  <c r="J73" i="7"/>
  <c r="L73" i="7" s="1"/>
  <c r="AB72" i="7"/>
  <c r="AD72" i="7" s="1"/>
  <c r="Z72" i="7"/>
  <c r="X72" i="7"/>
  <c r="V72" i="7"/>
  <c r="T72" i="7"/>
  <c r="R72" i="7"/>
  <c r="O72" i="7"/>
  <c r="P72" i="7"/>
  <c r="J72" i="7"/>
  <c r="L72" i="7" s="1"/>
  <c r="AB71" i="7"/>
  <c r="AD71" i="7" s="1"/>
  <c r="Z71" i="7"/>
  <c r="X71" i="7"/>
  <c r="V71" i="7"/>
  <c r="T71" i="7"/>
  <c r="R71" i="7"/>
  <c r="O71" i="7"/>
  <c r="P71" i="7"/>
  <c r="J71" i="7"/>
  <c r="L71" i="7" s="1"/>
  <c r="AB70" i="7"/>
  <c r="AD70" i="7" s="1"/>
  <c r="Z70" i="7"/>
  <c r="X70" i="7"/>
  <c r="V70" i="7"/>
  <c r="T70" i="7"/>
  <c r="R70" i="7"/>
  <c r="O70" i="7"/>
  <c r="P70" i="7"/>
  <c r="J70" i="7"/>
  <c r="L70" i="7" s="1"/>
  <c r="AB69" i="7"/>
  <c r="AD69" i="7" s="1"/>
  <c r="Z69" i="7"/>
  <c r="X69" i="7"/>
  <c r="V69" i="7"/>
  <c r="T69" i="7"/>
  <c r="R69" i="7"/>
  <c r="O69" i="7"/>
  <c r="P69" i="7"/>
  <c r="J69" i="7"/>
  <c r="L69" i="7" s="1"/>
  <c r="AB68" i="7"/>
  <c r="AD68" i="7" s="1"/>
  <c r="Z68" i="7"/>
  <c r="X68" i="7"/>
  <c r="V68" i="7"/>
  <c r="T68" i="7"/>
  <c r="R68" i="7"/>
  <c r="O68" i="7"/>
  <c r="P68" i="7"/>
  <c r="J68" i="7"/>
  <c r="L68" i="7" s="1"/>
  <c r="AB67" i="7"/>
  <c r="AD67" i="7" s="1"/>
  <c r="Z67" i="7"/>
  <c r="X67" i="7"/>
  <c r="V67" i="7"/>
  <c r="T67" i="7"/>
  <c r="R67" i="7"/>
  <c r="AC67" i="7" s="1"/>
  <c r="O67" i="7"/>
  <c r="P67" i="7"/>
  <c r="J67" i="7"/>
  <c r="L67" i="7" s="1"/>
  <c r="AB66" i="7"/>
  <c r="AD66" i="7" s="1"/>
  <c r="Z66" i="7"/>
  <c r="X66" i="7"/>
  <c r="V66" i="7"/>
  <c r="T66" i="7"/>
  <c r="R66" i="7"/>
  <c r="O66" i="7"/>
  <c r="P66" i="7"/>
  <c r="J66" i="7"/>
  <c r="L66" i="7" s="1"/>
  <c r="AB65" i="7"/>
  <c r="AD65" i="7" s="1"/>
  <c r="Z65" i="7"/>
  <c r="X65" i="7"/>
  <c r="V65" i="7"/>
  <c r="T65" i="7"/>
  <c r="R65" i="7"/>
  <c r="O65" i="7"/>
  <c r="P65" i="7"/>
  <c r="J65" i="7"/>
  <c r="L65" i="7" s="1"/>
  <c r="AB64" i="7"/>
  <c r="AD64" i="7" s="1"/>
  <c r="Z64" i="7"/>
  <c r="X64" i="7"/>
  <c r="V64" i="7"/>
  <c r="T64" i="7"/>
  <c r="R64" i="7"/>
  <c r="O64" i="7"/>
  <c r="P64" i="7"/>
  <c r="J64" i="7"/>
  <c r="L64" i="7" s="1"/>
  <c r="AB63" i="7"/>
  <c r="AD63" i="7" s="1"/>
  <c r="Z63" i="7"/>
  <c r="X63" i="7"/>
  <c r="V63" i="7"/>
  <c r="T63" i="7"/>
  <c r="R63" i="7"/>
  <c r="O63" i="7"/>
  <c r="P63" i="7"/>
  <c r="J63" i="7"/>
  <c r="L63" i="7" s="1"/>
  <c r="AB62" i="7"/>
  <c r="AD62" i="7" s="1"/>
  <c r="Z62" i="7"/>
  <c r="X62" i="7"/>
  <c r="V62" i="7"/>
  <c r="T62" i="7"/>
  <c r="R62" i="7"/>
  <c r="O62" i="7"/>
  <c r="P62" i="7"/>
  <c r="J62" i="7"/>
  <c r="L62" i="7" s="1"/>
  <c r="AB61" i="7"/>
  <c r="AD61" i="7" s="1"/>
  <c r="Z61" i="7"/>
  <c r="X61" i="7"/>
  <c r="V61" i="7"/>
  <c r="T61" i="7"/>
  <c r="R61" i="7"/>
  <c r="O61" i="7"/>
  <c r="P61" i="7"/>
  <c r="J61" i="7"/>
  <c r="L61" i="7" s="1"/>
  <c r="AB60" i="7"/>
  <c r="AD60" i="7" s="1"/>
  <c r="Z60" i="7"/>
  <c r="X60" i="7"/>
  <c r="V60" i="7"/>
  <c r="T60" i="7"/>
  <c r="R60" i="7"/>
  <c r="O60" i="7"/>
  <c r="P60" i="7"/>
  <c r="J60" i="7"/>
  <c r="L60" i="7" s="1"/>
  <c r="AB59" i="7"/>
  <c r="AD59" i="7" s="1"/>
  <c r="Z59" i="7"/>
  <c r="X59" i="7"/>
  <c r="V59" i="7"/>
  <c r="T59" i="7"/>
  <c r="R59" i="7"/>
  <c r="AC59" i="7" s="1"/>
  <c r="O59" i="7"/>
  <c r="P59" i="7"/>
  <c r="J59" i="7"/>
  <c r="L59" i="7" s="1"/>
  <c r="AB58" i="7"/>
  <c r="AD58" i="7" s="1"/>
  <c r="Z58" i="7"/>
  <c r="X58" i="7"/>
  <c r="V58" i="7"/>
  <c r="T58" i="7"/>
  <c r="R58" i="7"/>
  <c r="O58" i="7"/>
  <c r="P58" i="7"/>
  <c r="J58" i="7"/>
  <c r="L58" i="7" s="1"/>
  <c r="AB57" i="7"/>
  <c r="AD57" i="7" s="1"/>
  <c r="Z57" i="7"/>
  <c r="X57" i="7"/>
  <c r="V57" i="7"/>
  <c r="T57" i="7"/>
  <c r="R57" i="7"/>
  <c r="O57" i="7"/>
  <c r="P57" i="7"/>
  <c r="J57" i="7"/>
  <c r="L57" i="7" s="1"/>
  <c r="AB56" i="7"/>
  <c r="AD56" i="7" s="1"/>
  <c r="Z56" i="7"/>
  <c r="X56" i="7"/>
  <c r="V56" i="7"/>
  <c r="T56" i="7"/>
  <c r="R56" i="7"/>
  <c r="O56" i="7"/>
  <c r="P56" i="7"/>
  <c r="J56" i="7"/>
  <c r="L56" i="7" s="1"/>
  <c r="AB55" i="7"/>
  <c r="AD55" i="7" s="1"/>
  <c r="Z55" i="7"/>
  <c r="X55" i="7"/>
  <c r="V55" i="7"/>
  <c r="T55" i="7"/>
  <c r="R55" i="7"/>
  <c r="O55" i="7"/>
  <c r="P55" i="7"/>
  <c r="J55" i="7"/>
  <c r="L55" i="7" s="1"/>
  <c r="AB54" i="7"/>
  <c r="AD54" i="7" s="1"/>
  <c r="Z54" i="7"/>
  <c r="X54" i="7"/>
  <c r="V54" i="7"/>
  <c r="T54" i="7"/>
  <c r="R54" i="7"/>
  <c r="O54" i="7"/>
  <c r="P54" i="7"/>
  <c r="J54" i="7"/>
  <c r="L54" i="7" s="1"/>
  <c r="AB53" i="7"/>
  <c r="AD53" i="7" s="1"/>
  <c r="Z53" i="7"/>
  <c r="X53" i="7"/>
  <c r="V53" i="7"/>
  <c r="T53" i="7"/>
  <c r="R53" i="7"/>
  <c r="O53" i="7"/>
  <c r="P53" i="7"/>
  <c r="J53" i="7"/>
  <c r="L53" i="7" s="1"/>
  <c r="AB52" i="7"/>
  <c r="AD52" i="7" s="1"/>
  <c r="Z52" i="7"/>
  <c r="X52" i="7"/>
  <c r="V52" i="7"/>
  <c r="T52" i="7"/>
  <c r="R52" i="7"/>
  <c r="O52" i="7"/>
  <c r="P52" i="7"/>
  <c r="J52" i="7"/>
  <c r="L52" i="7" s="1"/>
  <c r="AB51" i="7"/>
  <c r="AD51" i="7" s="1"/>
  <c r="Z51" i="7"/>
  <c r="X51" i="7"/>
  <c r="V51" i="7"/>
  <c r="T51" i="7"/>
  <c r="R51" i="7"/>
  <c r="AC51" i="7" s="1"/>
  <c r="O51" i="7"/>
  <c r="P51" i="7"/>
  <c r="J51" i="7"/>
  <c r="L51" i="7" s="1"/>
  <c r="AB50" i="7"/>
  <c r="AD50" i="7" s="1"/>
  <c r="Z50" i="7"/>
  <c r="X50" i="7"/>
  <c r="V50" i="7"/>
  <c r="T50" i="7"/>
  <c r="R50" i="7"/>
  <c r="O50" i="7"/>
  <c r="P50" i="7"/>
  <c r="J50" i="7"/>
  <c r="L50" i="7" s="1"/>
  <c r="AB49" i="7"/>
  <c r="AD49" i="7" s="1"/>
  <c r="Z49" i="7"/>
  <c r="X49" i="7"/>
  <c r="V49" i="7"/>
  <c r="T49" i="7"/>
  <c r="R49" i="7"/>
  <c r="O49" i="7"/>
  <c r="P49" i="7"/>
  <c r="J49" i="7"/>
  <c r="L49" i="7" s="1"/>
  <c r="AB48" i="7"/>
  <c r="AD48" i="7" s="1"/>
  <c r="Z48" i="7"/>
  <c r="X48" i="7"/>
  <c r="V48" i="7"/>
  <c r="T48" i="7"/>
  <c r="R48" i="7"/>
  <c r="O48" i="7"/>
  <c r="P48" i="7"/>
  <c r="J48" i="7"/>
  <c r="L48" i="7" s="1"/>
  <c r="AB47" i="7"/>
  <c r="AD47" i="7" s="1"/>
  <c r="Z47" i="7"/>
  <c r="X47" i="7"/>
  <c r="V47" i="7"/>
  <c r="T47" i="7"/>
  <c r="R47" i="7"/>
  <c r="O47" i="7"/>
  <c r="P47" i="7"/>
  <c r="J47" i="7"/>
  <c r="L47" i="7" s="1"/>
  <c r="AB46" i="7"/>
  <c r="AD46" i="7" s="1"/>
  <c r="Z46" i="7"/>
  <c r="X46" i="7"/>
  <c r="V46" i="7"/>
  <c r="T46" i="7"/>
  <c r="R46" i="7"/>
  <c r="O46" i="7"/>
  <c r="P46" i="7"/>
  <c r="J46" i="7"/>
  <c r="L46" i="7" s="1"/>
  <c r="AB45" i="7"/>
  <c r="AD45" i="7" s="1"/>
  <c r="Z45" i="7"/>
  <c r="X45" i="7"/>
  <c r="V45" i="7"/>
  <c r="T45" i="7"/>
  <c r="R45" i="7"/>
  <c r="O45" i="7"/>
  <c r="P45" i="7"/>
  <c r="J45" i="7"/>
  <c r="L45" i="7" s="1"/>
  <c r="AB44" i="7"/>
  <c r="AD44" i="7" s="1"/>
  <c r="Z44" i="7"/>
  <c r="X44" i="7"/>
  <c r="V44" i="7"/>
  <c r="T44" i="7"/>
  <c r="R44" i="7"/>
  <c r="O44" i="7"/>
  <c r="P44" i="7"/>
  <c r="J44" i="7"/>
  <c r="L44" i="7" s="1"/>
  <c r="AB43" i="7"/>
  <c r="AD43" i="7" s="1"/>
  <c r="Z43" i="7"/>
  <c r="X43" i="7"/>
  <c r="V43" i="7"/>
  <c r="T43" i="7"/>
  <c r="R43" i="7"/>
  <c r="AC43" i="7" s="1"/>
  <c r="O43" i="7"/>
  <c r="P43" i="7"/>
  <c r="J43" i="7"/>
  <c r="L43" i="7" s="1"/>
  <c r="AB42" i="7"/>
  <c r="AD42" i="7" s="1"/>
  <c r="Z42" i="7"/>
  <c r="X42" i="7"/>
  <c r="V42" i="7"/>
  <c r="T42" i="7"/>
  <c r="R42" i="7"/>
  <c r="O42" i="7"/>
  <c r="P42" i="7"/>
  <c r="J42" i="7"/>
  <c r="L42" i="7" s="1"/>
  <c r="AB41" i="7"/>
  <c r="AD41" i="7" s="1"/>
  <c r="Z41" i="7"/>
  <c r="X41" i="7"/>
  <c r="V41" i="7"/>
  <c r="T41" i="7"/>
  <c r="R41" i="7"/>
  <c r="O41" i="7"/>
  <c r="P41" i="7"/>
  <c r="J41" i="7"/>
  <c r="L41" i="7" s="1"/>
  <c r="AB40" i="7"/>
  <c r="AD40" i="7" s="1"/>
  <c r="Z40" i="7"/>
  <c r="X40" i="7"/>
  <c r="V40" i="7"/>
  <c r="T40" i="7"/>
  <c r="R40" i="7"/>
  <c r="O40" i="7"/>
  <c r="P40" i="7"/>
  <c r="J40" i="7"/>
  <c r="L40" i="7" s="1"/>
  <c r="AB39" i="7"/>
  <c r="AD39" i="7" s="1"/>
  <c r="Z39" i="7"/>
  <c r="X39" i="7"/>
  <c r="V39" i="7"/>
  <c r="T39" i="7"/>
  <c r="R39" i="7"/>
  <c r="O39" i="7"/>
  <c r="P39" i="7"/>
  <c r="J39" i="7"/>
  <c r="L39" i="7" s="1"/>
  <c r="AB38" i="7"/>
  <c r="AD38" i="7" s="1"/>
  <c r="Z38" i="7"/>
  <c r="X38" i="7"/>
  <c r="V38" i="7"/>
  <c r="T38" i="7"/>
  <c r="R38" i="7"/>
  <c r="O38" i="7"/>
  <c r="P38" i="7"/>
  <c r="J38" i="7"/>
  <c r="L38" i="7" s="1"/>
  <c r="AB37" i="7"/>
  <c r="AD37" i="7" s="1"/>
  <c r="Z37" i="7"/>
  <c r="X37" i="7"/>
  <c r="V37" i="7"/>
  <c r="T37" i="7"/>
  <c r="R37" i="7"/>
  <c r="O37" i="7"/>
  <c r="P37" i="7"/>
  <c r="J37" i="7"/>
  <c r="L37" i="7" s="1"/>
  <c r="AB36" i="7"/>
  <c r="AD36" i="7" s="1"/>
  <c r="Z36" i="7"/>
  <c r="X36" i="7"/>
  <c r="V36" i="7"/>
  <c r="T36" i="7"/>
  <c r="R36" i="7"/>
  <c r="O36" i="7"/>
  <c r="P36" i="7"/>
  <c r="J36" i="7"/>
  <c r="L36" i="7" s="1"/>
  <c r="AB35" i="7"/>
  <c r="AD35" i="7" s="1"/>
  <c r="Z35" i="7"/>
  <c r="X35" i="7"/>
  <c r="V35" i="7"/>
  <c r="T35" i="7"/>
  <c r="R35" i="7"/>
  <c r="AC35" i="7" s="1"/>
  <c r="O35" i="7"/>
  <c r="P35" i="7"/>
  <c r="J35" i="7"/>
  <c r="L35" i="7" s="1"/>
  <c r="AB34" i="7"/>
  <c r="AD34" i="7" s="1"/>
  <c r="Z34" i="7"/>
  <c r="X34" i="7"/>
  <c r="V34" i="7"/>
  <c r="T34" i="7"/>
  <c r="R34" i="7"/>
  <c r="O34" i="7"/>
  <c r="P34" i="7"/>
  <c r="J34" i="7"/>
  <c r="L34" i="7" s="1"/>
  <c r="AB33" i="7"/>
  <c r="AD33" i="7" s="1"/>
  <c r="Z33" i="7"/>
  <c r="X33" i="7"/>
  <c r="V33" i="7"/>
  <c r="T33" i="7"/>
  <c r="R33" i="7"/>
  <c r="O33" i="7"/>
  <c r="P33" i="7"/>
  <c r="J33" i="7"/>
  <c r="L33" i="7" s="1"/>
  <c r="AB32" i="7"/>
  <c r="AD32" i="7" s="1"/>
  <c r="Z32" i="7"/>
  <c r="X32" i="7"/>
  <c r="V32" i="7"/>
  <c r="T32" i="7"/>
  <c r="R32" i="7"/>
  <c r="O32" i="7"/>
  <c r="P32" i="7"/>
  <c r="J32" i="7"/>
  <c r="L32" i="7" s="1"/>
  <c r="AB31" i="7"/>
  <c r="AD31" i="7" s="1"/>
  <c r="Z31" i="7"/>
  <c r="X31" i="7"/>
  <c r="V31" i="7"/>
  <c r="T31" i="7"/>
  <c r="R31" i="7"/>
  <c r="O31" i="7"/>
  <c r="P31" i="7"/>
  <c r="J31" i="7"/>
  <c r="L31" i="7" s="1"/>
  <c r="AB30" i="7"/>
  <c r="AD30" i="7" s="1"/>
  <c r="Z30" i="7"/>
  <c r="X30" i="7"/>
  <c r="V30" i="7"/>
  <c r="T30" i="7"/>
  <c r="R30" i="7"/>
  <c r="O30" i="7"/>
  <c r="P30" i="7"/>
  <c r="J30" i="7"/>
  <c r="L30" i="7" s="1"/>
  <c r="AB29" i="7"/>
  <c r="AD29" i="7" s="1"/>
  <c r="Z29" i="7"/>
  <c r="X29" i="7"/>
  <c r="V29" i="7"/>
  <c r="T29" i="7"/>
  <c r="R29" i="7"/>
  <c r="O29" i="7"/>
  <c r="P29" i="7"/>
  <c r="J29" i="7"/>
  <c r="L29" i="7" s="1"/>
  <c r="AB28" i="7"/>
  <c r="AD28" i="7" s="1"/>
  <c r="Z28" i="7"/>
  <c r="X28" i="7"/>
  <c r="V28" i="7"/>
  <c r="T28" i="7"/>
  <c r="R28" i="7"/>
  <c r="O28" i="7"/>
  <c r="P28" i="7"/>
  <c r="J28" i="7"/>
  <c r="L28" i="7" s="1"/>
  <c r="AB27" i="7"/>
  <c r="AD27" i="7" s="1"/>
  <c r="Z27" i="7"/>
  <c r="X27" i="7"/>
  <c r="V27" i="7"/>
  <c r="T27" i="7"/>
  <c r="R27" i="7"/>
  <c r="AC27" i="7" s="1"/>
  <c r="O27" i="7"/>
  <c r="P27" i="7"/>
  <c r="J27" i="7"/>
  <c r="L27" i="7" s="1"/>
  <c r="AB26" i="7"/>
  <c r="AD26" i="7" s="1"/>
  <c r="Z26" i="7"/>
  <c r="X26" i="7"/>
  <c r="V26" i="7"/>
  <c r="T26" i="7"/>
  <c r="R26" i="7"/>
  <c r="O26" i="7"/>
  <c r="P26" i="7"/>
  <c r="J26" i="7"/>
  <c r="L26" i="7" s="1"/>
  <c r="AB25" i="7"/>
  <c r="AD25" i="7" s="1"/>
  <c r="Z25" i="7"/>
  <c r="X25" i="7"/>
  <c r="V25" i="7"/>
  <c r="T25" i="7"/>
  <c r="R25" i="7"/>
  <c r="O25" i="7"/>
  <c r="P25" i="7"/>
  <c r="J25" i="7"/>
  <c r="L25" i="7" s="1"/>
  <c r="AB24" i="7"/>
  <c r="AD24" i="7" s="1"/>
  <c r="Z24" i="7"/>
  <c r="X24" i="7"/>
  <c r="V24" i="7"/>
  <c r="T24" i="7"/>
  <c r="R24" i="7"/>
  <c r="O24" i="7"/>
  <c r="P24" i="7"/>
  <c r="J24" i="7"/>
  <c r="L24" i="7" s="1"/>
  <c r="AB23" i="7"/>
  <c r="AD23" i="7" s="1"/>
  <c r="Z23" i="7"/>
  <c r="X23" i="7"/>
  <c r="V23" i="7"/>
  <c r="T23" i="7"/>
  <c r="R23" i="7"/>
  <c r="O23" i="7"/>
  <c r="P23" i="7"/>
  <c r="J23" i="7"/>
  <c r="L23" i="7" s="1"/>
  <c r="AB22" i="7"/>
  <c r="AD22" i="7" s="1"/>
  <c r="Z22" i="7"/>
  <c r="X22" i="7"/>
  <c r="V22" i="7"/>
  <c r="T22" i="7"/>
  <c r="R22" i="7"/>
  <c r="O22" i="7"/>
  <c r="P22" i="7"/>
  <c r="J22" i="7"/>
  <c r="L22" i="7" s="1"/>
  <c r="AB21" i="7"/>
  <c r="AD21" i="7" s="1"/>
  <c r="Z21" i="7"/>
  <c r="X21" i="7"/>
  <c r="V21" i="7"/>
  <c r="T21" i="7"/>
  <c r="R21" i="7"/>
  <c r="O21" i="7"/>
  <c r="P21" i="7"/>
  <c r="J21" i="7"/>
  <c r="L21" i="7" s="1"/>
  <c r="AB20" i="7"/>
  <c r="AD20" i="7" s="1"/>
  <c r="Z20" i="7"/>
  <c r="X20" i="7"/>
  <c r="V20" i="7"/>
  <c r="T20" i="7"/>
  <c r="R20" i="7"/>
  <c r="O20" i="7"/>
  <c r="P20" i="7"/>
  <c r="J20" i="7"/>
  <c r="L20" i="7" s="1"/>
  <c r="AB19" i="7"/>
  <c r="AD19" i="7" s="1"/>
  <c r="Z19" i="7"/>
  <c r="X19" i="7"/>
  <c r="V19" i="7"/>
  <c r="T19" i="7"/>
  <c r="R19" i="7"/>
  <c r="AC19" i="7" s="1"/>
  <c r="O19" i="7"/>
  <c r="P19" i="7"/>
  <c r="J19" i="7"/>
  <c r="L19" i="7" s="1"/>
  <c r="AB18" i="7"/>
  <c r="AD18" i="7" s="1"/>
  <c r="Z18" i="7"/>
  <c r="X18" i="7"/>
  <c r="V18" i="7"/>
  <c r="T18" i="7"/>
  <c r="R18" i="7"/>
  <c r="O18" i="7"/>
  <c r="P18" i="7"/>
  <c r="J18" i="7"/>
  <c r="L18" i="7" s="1"/>
  <c r="AB17" i="7"/>
  <c r="AD17" i="7" s="1"/>
  <c r="Z17" i="7"/>
  <c r="X17" i="7"/>
  <c r="V17" i="7"/>
  <c r="T17" i="7"/>
  <c r="R17" i="7"/>
  <c r="O17" i="7"/>
  <c r="P17" i="7"/>
  <c r="J17" i="7"/>
  <c r="L17" i="7" s="1"/>
  <c r="AB16" i="7"/>
  <c r="AD16" i="7" s="1"/>
  <c r="Z16" i="7"/>
  <c r="X16" i="7"/>
  <c r="V16" i="7"/>
  <c r="T16" i="7"/>
  <c r="R16" i="7"/>
  <c r="O16" i="7"/>
  <c r="P16" i="7"/>
  <c r="J16" i="7"/>
  <c r="L16" i="7" s="1"/>
  <c r="AB15" i="7"/>
  <c r="AD15" i="7" s="1"/>
  <c r="Z15" i="7"/>
  <c r="X15" i="7"/>
  <c r="V15" i="7"/>
  <c r="T15" i="7"/>
  <c r="R15" i="7"/>
  <c r="O15" i="7"/>
  <c r="P15" i="7"/>
  <c r="J15" i="7"/>
  <c r="L15" i="7" s="1"/>
  <c r="AB14" i="7"/>
  <c r="AD14" i="7" s="1"/>
  <c r="Z14" i="7"/>
  <c r="X14" i="7"/>
  <c r="V14" i="7"/>
  <c r="T14" i="7"/>
  <c r="R14" i="7"/>
  <c r="O14" i="7"/>
  <c r="P14" i="7"/>
  <c r="J14" i="7"/>
  <c r="L14" i="7" s="1"/>
  <c r="AB13" i="7"/>
  <c r="AD13" i="7" s="1"/>
  <c r="Z13" i="7"/>
  <c r="X13" i="7"/>
  <c r="V13" i="7"/>
  <c r="T13" i="7"/>
  <c r="R13" i="7"/>
  <c r="O13" i="7"/>
  <c r="P13" i="7"/>
  <c r="J13" i="7"/>
  <c r="L13" i="7" s="1"/>
  <c r="AB12" i="7"/>
  <c r="AD12" i="7" s="1"/>
  <c r="Z12" i="7"/>
  <c r="X12" i="7"/>
  <c r="V12" i="7"/>
  <c r="T12" i="7"/>
  <c r="R12" i="7"/>
  <c r="O12" i="7"/>
  <c r="P12" i="7"/>
  <c r="J12" i="7"/>
  <c r="L12" i="7" s="1"/>
  <c r="AB11" i="7"/>
  <c r="AD11" i="7" s="1"/>
  <c r="Z11" i="7"/>
  <c r="X11" i="7"/>
  <c r="V11" i="7"/>
  <c r="T11" i="7"/>
  <c r="R11" i="7"/>
  <c r="AC11" i="7" s="1"/>
  <c r="O11" i="7"/>
  <c r="P11" i="7"/>
  <c r="J11" i="7"/>
  <c r="L11" i="7" s="1"/>
  <c r="AB10" i="7"/>
  <c r="AD10" i="7" s="1"/>
  <c r="Z10" i="7"/>
  <c r="X10" i="7"/>
  <c r="V10" i="7"/>
  <c r="T10" i="7"/>
  <c r="R10" i="7"/>
  <c r="O10" i="7"/>
  <c r="P10" i="7"/>
  <c r="J10" i="7"/>
  <c r="L10" i="7" s="1"/>
  <c r="AB9" i="7"/>
  <c r="AD9" i="7" s="1"/>
  <c r="Z9" i="7"/>
  <c r="X9" i="7"/>
  <c r="V9" i="7"/>
  <c r="T9" i="7"/>
  <c r="R9" i="7"/>
  <c r="O9" i="7"/>
  <c r="P9" i="7"/>
  <c r="J9" i="7"/>
  <c r="L9" i="7" s="1"/>
  <c r="AB8" i="7"/>
  <c r="AD8" i="7" s="1"/>
  <c r="Z8" i="7"/>
  <c r="X8" i="7"/>
  <c r="V8" i="7"/>
  <c r="T8" i="7"/>
  <c r="R8" i="7"/>
  <c r="O8" i="7"/>
  <c r="P8" i="7"/>
  <c r="J8" i="7"/>
  <c r="L8" i="7" s="1"/>
  <c r="AB7" i="7"/>
  <c r="AD7" i="7" s="1"/>
  <c r="Z7" i="7"/>
  <c r="X7" i="7"/>
  <c r="V7" i="7"/>
  <c r="T7" i="7"/>
  <c r="R7" i="7"/>
  <c r="O7" i="7"/>
  <c r="P7" i="7"/>
  <c r="J7" i="7"/>
  <c r="L7" i="7" s="1"/>
  <c r="AB6" i="7"/>
  <c r="AD6" i="7" s="1"/>
  <c r="Z6" i="7"/>
  <c r="X6" i="7"/>
  <c r="V6" i="7"/>
  <c r="T6" i="7"/>
  <c r="R6" i="7"/>
  <c r="O6" i="7"/>
  <c r="P6" i="7"/>
  <c r="J6" i="7"/>
  <c r="L6" i="7" s="1"/>
  <c r="AB5" i="7"/>
  <c r="AD5" i="7" s="1"/>
  <c r="Z5" i="7"/>
  <c r="X5" i="7"/>
  <c r="V5" i="7"/>
  <c r="T5" i="7"/>
  <c r="R5" i="7"/>
  <c r="O5" i="7"/>
  <c r="P5" i="7"/>
  <c r="L5" i="7"/>
  <c r="AB4" i="7"/>
  <c r="AD4" i="7" s="1"/>
  <c r="Z4" i="7"/>
  <c r="X4" i="7"/>
  <c r="V4" i="7"/>
  <c r="T4" i="7"/>
  <c r="R4" i="7"/>
  <c r="O4" i="7"/>
  <c r="P4" i="7"/>
  <c r="J4" i="7"/>
  <c r="AC93" i="7" l="1"/>
  <c r="AC101" i="7"/>
  <c r="AC15" i="7"/>
  <c r="AC23" i="7"/>
  <c r="AC31" i="7"/>
  <c r="AC39" i="7"/>
  <c r="AC47" i="7"/>
  <c r="AC55" i="7"/>
  <c r="AE55" i="7" s="1"/>
  <c r="AC63" i="7"/>
  <c r="AC71" i="7"/>
  <c r="AC79" i="7"/>
  <c r="AC7" i="7"/>
  <c r="AC89" i="7"/>
  <c r="AC97" i="7"/>
  <c r="AC4" i="7"/>
  <c r="AE4" i="7" s="1"/>
  <c r="AC8" i="7"/>
  <c r="AC12" i="7"/>
  <c r="AC16" i="7"/>
  <c r="AE16" i="7" s="1"/>
  <c r="AC20" i="7"/>
  <c r="AC24" i="7"/>
  <c r="AC28" i="7"/>
  <c r="AC32" i="7"/>
  <c r="AE32" i="7" s="1"/>
  <c r="AC36" i="7"/>
  <c r="AC40" i="7"/>
  <c r="AE40" i="7" s="1"/>
  <c r="AC44" i="7"/>
  <c r="AC48" i="7"/>
  <c r="AE48" i="7" s="1"/>
  <c r="AC52" i="7"/>
  <c r="AC56" i="7"/>
  <c r="AC60" i="7"/>
  <c r="AC64" i="7"/>
  <c r="AE64" i="7" s="1"/>
  <c r="AC68" i="7"/>
  <c r="AC72" i="7"/>
  <c r="AE72" i="7" s="1"/>
  <c r="AC76" i="7"/>
  <c r="AC80" i="7"/>
  <c r="AE80" i="7" s="1"/>
  <c r="AC83" i="7"/>
  <c r="AE83" i="7" s="1"/>
  <c r="AC86" i="7"/>
  <c r="AC90" i="7"/>
  <c r="AC94" i="7"/>
  <c r="AE94" i="7" s="1"/>
  <c r="AC98" i="7"/>
  <c r="AC102" i="7"/>
  <c r="AE102" i="7" s="1"/>
  <c r="AC5" i="7"/>
  <c r="AC9" i="7"/>
  <c r="AE9" i="7" s="1"/>
  <c r="AC13" i="7"/>
  <c r="AE13" i="7" s="1"/>
  <c r="AC17" i="7"/>
  <c r="AC21" i="7"/>
  <c r="AC25" i="7"/>
  <c r="AE25" i="7" s="1"/>
  <c r="AC29" i="7"/>
  <c r="AE29" i="7" s="1"/>
  <c r="AC33" i="7"/>
  <c r="AE33" i="7" s="1"/>
  <c r="AC37" i="7"/>
  <c r="AC41" i="7"/>
  <c r="AE41" i="7" s="1"/>
  <c r="AC45" i="7"/>
  <c r="AC49" i="7"/>
  <c r="AC53" i="7"/>
  <c r="AC57" i="7"/>
  <c r="AE57" i="7" s="1"/>
  <c r="AC61" i="7"/>
  <c r="AC65" i="7"/>
  <c r="AC69" i="7"/>
  <c r="AC73" i="7"/>
  <c r="AE73" i="7" s="1"/>
  <c r="AC77" i="7"/>
  <c r="AE77" i="7" s="1"/>
  <c r="AC81" i="7"/>
  <c r="AE81" i="7" s="1"/>
  <c r="AC84" i="7"/>
  <c r="AC87" i="7"/>
  <c r="AE87" i="7" s="1"/>
  <c r="AC91" i="7"/>
  <c r="AE91" i="7" s="1"/>
  <c r="AC95" i="7"/>
  <c r="AC99" i="7"/>
  <c r="AC103" i="7"/>
  <c r="AE103" i="7" s="1"/>
  <c r="AC6" i="7"/>
  <c r="AC10" i="7"/>
  <c r="AC14" i="7"/>
  <c r="AC18" i="7"/>
  <c r="AE18" i="7" s="1"/>
  <c r="AC22" i="7"/>
  <c r="AE22" i="7" s="1"/>
  <c r="AC26" i="7"/>
  <c r="AE26" i="7" s="1"/>
  <c r="AC30" i="7"/>
  <c r="AC34" i="7"/>
  <c r="AE34" i="7" s="1"/>
  <c r="AC38" i="7"/>
  <c r="AE38" i="7" s="1"/>
  <c r="AC42" i="7"/>
  <c r="AE42" i="7" s="1"/>
  <c r="AC46" i="7"/>
  <c r="AC50" i="7"/>
  <c r="AE50" i="7" s="1"/>
  <c r="AC54" i="7"/>
  <c r="AE54" i="7" s="1"/>
  <c r="AC58" i="7"/>
  <c r="AE58" i="7" s="1"/>
  <c r="AC62" i="7"/>
  <c r="AC66" i="7"/>
  <c r="AE66" i="7" s="1"/>
  <c r="AC70" i="7"/>
  <c r="AE70" i="7" s="1"/>
  <c r="AC74" i="7"/>
  <c r="AC78" i="7"/>
  <c r="AC82" i="7"/>
  <c r="AE82" i="7" s="1"/>
  <c r="AC88" i="7"/>
  <c r="AC92" i="7"/>
  <c r="AE92" i="7" s="1"/>
  <c r="AC96" i="7"/>
  <c r="AC100" i="7"/>
  <c r="AE100" i="7" s="1"/>
  <c r="AE45" i="7"/>
  <c r="AE10" i="7"/>
  <c r="AE76" i="7"/>
  <c r="AE44" i="7"/>
  <c r="AE19" i="7"/>
  <c r="AE71" i="7"/>
  <c r="AE30" i="7"/>
  <c r="AE101" i="7"/>
  <c r="AE11" i="7"/>
  <c r="AE85" i="7"/>
  <c r="AE12" i="7"/>
  <c r="AE21" i="7"/>
  <c r="AE27" i="7"/>
  <c r="AE63" i="7"/>
  <c r="AE67" i="7"/>
  <c r="AE79" i="7"/>
  <c r="AE89" i="7"/>
  <c r="AE7" i="7"/>
  <c r="AE15" i="7"/>
  <c r="AE20" i="7"/>
  <c r="AE28" i="7"/>
  <c r="AE35" i="7"/>
  <c r="AE93" i="7"/>
  <c r="AE24" i="7"/>
  <c r="AE8" i="7"/>
  <c r="AE23" i="7"/>
  <c r="AE31" i="7"/>
  <c r="AE36" i="7"/>
  <c r="AE46" i="7"/>
  <c r="AE52" i="7"/>
  <c r="AE53" i="7"/>
  <c r="AE59" i="7"/>
  <c r="AE62" i="7"/>
  <c r="AE68" i="7"/>
  <c r="AE75" i="7"/>
  <c r="AE97" i="7"/>
  <c r="AE17" i="7"/>
  <c r="AE37" i="7"/>
  <c r="AE5" i="7"/>
  <c r="AE6" i="7"/>
  <c r="AE14" i="7"/>
  <c r="J104" i="7"/>
  <c r="AE49" i="7"/>
  <c r="L4" i="7"/>
  <c r="L104" i="7" s="1"/>
  <c r="R104" i="7"/>
  <c r="AE39" i="7"/>
  <c r="AE51" i="7"/>
  <c r="AE61" i="7"/>
  <c r="AE43" i="7"/>
  <c r="AE47" i="7"/>
  <c r="AE78" i="7"/>
  <c r="AE56" i="7"/>
  <c r="AE65" i="7"/>
  <c r="AE69" i="7"/>
  <c r="AE84" i="7"/>
  <c r="AE88" i="7"/>
  <c r="AE95" i="7"/>
  <c r="AE96" i="7"/>
  <c r="AE99" i="7"/>
  <c r="AE60" i="7"/>
  <c r="AE86" i="7"/>
  <c r="AE90" i="7"/>
  <c r="AE98" i="7"/>
  <c r="AE74" i="7"/>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E812" i="5"/>
  <c r="P2" i="5"/>
  <c r="L53" i="5"/>
  <c r="P5" i="5" s="1"/>
  <c r="L40" i="5"/>
  <c r="P4" i="5" s="1"/>
  <c r="L27" i="5"/>
  <c r="P3" i="5" s="1"/>
  <c r="L14" i="5"/>
  <c r="O2" i="5"/>
  <c r="H53" i="5"/>
  <c r="O5" i="5" s="1"/>
  <c r="H40" i="5"/>
  <c r="O4" i="5" s="1"/>
  <c r="D2" i="5" s="1"/>
  <c r="H27" i="5"/>
  <c r="O3" i="5" s="1"/>
  <c r="H14" i="5"/>
  <c r="E322" i="5" l="1"/>
  <c r="E330" i="5"/>
  <c r="E338" i="5"/>
  <c r="E346" i="5"/>
  <c r="E354" i="5"/>
  <c r="E362" i="5"/>
  <c r="E370" i="5"/>
  <c r="E378" i="5"/>
  <c r="E386" i="5"/>
  <c r="E394" i="5"/>
  <c r="E402" i="5"/>
  <c r="E410" i="5"/>
  <c r="E418" i="5"/>
  <c r="E426" i="5"/>
  <c r="E434" i="5"/>
  <c r="E442" i="5"/>
  <c r="E466" i="5"/>
  <c r="E506" i="5"/>
  <c r="E562" i="5"/>
  <c r="E570" i="5"/>
  <c r="E578" i="5"/>
  <c r="E586" i="5"/>
  <c r="E594" i="5"/>
  <c r="E602" i="5"/>
  <c r="E610" i="5"/>
  <c r="E618" i="5"/>
  <c r="E626" i="5"/>
  <c r="E634" i="5"/>
  <c r="E650" i="5"/>
  <c r="E658" i="5"/>
  <c r="E331" i="5"/>
  <c r="E339" i="5"/>
  <c r="E347" i="5"/>
  <c r="E355" i="5"/>
  <c r="E363" i="5"/>
  <c r="E371" i="5"/>
  <c r="E379" i="5"/>
  <c r="E387" i="5"/>
  <c r="E395" i="5"/>
  <c r="E403" i="5"/>
  <c r="E411" i="5"/>
  <c r="E419" i="5"/>
  <c r="E427" i="5"/>
  <c r="E435" i="5"/>
  <c r="E443" i="5"/>
  <c r="E459" i="5"/>
  <c r="E467" i="5"/>
  <c r="E499" i="5"/>
  <c r="E507" i="5"/>
  <c r="E563" i="5"/>
  <c r="E571" i="5"/>
  <c r="E579" i="5"/>
  <c r="E587" i="5"/>
  <c r="E595" i="5"/>
  <c r="E603" i="5"/>
  <c r="E611" i="5"/>
  <c r="E619" i="5"/>
  <c r="E627" i="5"/>
  <c r="E635" i="5"/>
  <c r="E651" i="5"/>
  <c r="E659" i="5"/>
  <c r="E667" i="5"/>
  <c r="E316" i="5"/>
  <c r="E324" i="5"/>
  <c r="E332" i="5"/>
  <c r="E340" i="5"/>
  <c r="E348" i="5"/>
  <c r="E356" i="5"/>
  <c r="E364" i="5"/>
  <c r="E372" i="5"/>
  <c r="E380" i="5"/>
  <c r="E388" i="5"/>
  <c r="E396" i="5"/>
  <c r="E404" i="5"/>
  <c r="E412" i="5"/>
  <c r="E420" i="5"/>
  <c r="E428" i="5"/>
  <c r="E436" i="5"/>
  <c r="E444" i="5"/>
  <c r="E452" i="5"/>
  <c r="E460" i="5"/>
  <c r="E492" i="5"/>
  <c r="E500" i="5"/>
  <c r="E508" i="5"/>
  <c r="E564" i="5"/>
  <c r="E572" i="5"/>
  <c r="E580" i="5"/>
  <c r="E588" i="5"/>
  <c r="E596" i="5"/>
  <c r="E604" i="5"/>
  <c r="E612" i="5"/>
  <c r="E620" i="5"/>
  <c r="E628" i="5"/>
  <c r="E636" i="5"/>
  <c r="E644" i="5"/>
  <c r="E652" i="5"/>
  <c r="E660" i="5"/>
  <c r="E333" i="5"/>
  <c r="E341" i="5"/>
  <c r="E349" i="5"/>
  <c r="E357" i="5"/>
  <c r="E365" i="5"/>
  <c r="E373" i="5"/>
  <c r="E381" i="5"/>
  <c r="E389" i="5"/>
  <c r="E397" i="5"/>
  <c r="E405" i="5"/>
  <c r="E413" i="5"/>
  <c r="E421" i="5"/>
  <c r="E429" i="5"/>
  <c r="E437" i="5"/>
  <c r="E445" i="5"/>
  <c r="E469" i="5"/>
  <c r="E501" i="5"/>
  <c r="E509" i="5"/>
  <c r="E565" i="5"/>
  <c r="E573" i="5"/>
  <c r="E589" i="5"/>
  <c r="E597" i="5"/>
  <c r="E605" i="5"/>
  <c r="E613" i="5"/>
  <c r="E621" i="5"/>
  <c r="E629" i="5"/>
  <c r="E637" i="5"/>
  <c r="E645" i="5"/>
  <c r="E653" i="5"/>
  <c r="E334" i="5"/>
  <c r="E342" i="5"/>
  <c r="E350" i="5"/>
  <c r="E358" i="5"/>
  <c r="E366" i="5"/>
  <c r="E374" i="5"/>
  <c r="E382" i="5"/>
  <c r="E390" i="5"/>
  <c r="E398" i="5"/>
  <c r="E406" i="5"/>
  <c r="E414" i="5"/>
  <c r="E422" i="5"/>
  <c r="E430" i="5"/>
  <c r="E438" i="5"/>
  <c r="E446" i="5"/>
  <c r="E462" i="5"/>
  <c r="E470" i="5"/>
  <c r="E502" i="5"/>
  <c r="E566" i="5"/>
  <c r="E574" i="5"/>
  <c r="E590" i="5"/>
  <c r="E598" i="5"/>
  <c r="E606" i="5"/>
  <c r="E614" i="5"/>
  <c r="E622" i="5"/>
  <c r="E630" i="5"/>
  <c r="E638" i="5"/>
  <c r="E646" i="5"/>
  <c r="E654" i="5"/>
  <c r="E335" i="5"/>
  <c r="E343" i="5"/>
  <c r="E351" i="5"/>
  <c r="E359" i="5"/>
  <c r="E367" i="5"/>
  <c r="E375" i="5"/>
  <c r="E383" i="5"/>
  <c r="E391" i="5"/>
  <c r="E399" i="5"/>
  <c r="E407" i="5"/>
  <c r="E415" i="5"/>
  <c r="E423" i="5"/>
  <c r="E431" i="5"/>
  <c r="E439" i="5"/>
  <c r="E447" i="5"/>
  <c r="E463" i="5"/>
  <c r="E471" i="5"/>
  <c r="E503" i="5"/>
  <c r="E567" i="5"/>
  <c r="E575" i="5"/>
  <c r="E591" i="5"/>
  <c r="E599" i="5"/>
  <c r="E607" i="5"/>
  <c r="E615" i="5"/>
  <c r="E623" i="5"/>
  <c r="E631" i="5"/>
  <c r="E647" i="5"/>
  <c r="E655" i="5"/>
  <c r="E320" i="5"/>
  <c r="E328" i="5"/>
  <c r="E336" i="5"/>
  <c r="E344" i="5"/>
  <c r="E352" i="5"/>
  <c r="E360" i="5"/>
  <c r="E368" i="5"/>
  <c r="E376" i="5"/>
  <c r="E384" i="5"/>
  <c r="E392" i="5"/>
  <c r="E400" i="5"/>
  <c r="E408" i="5"/>
  <c r="E416" i="5"/>
  <c r="E424" i="5"/>
  <c r="E432" i="5"/>
  <c r="E440" i="5"/>
  <c r="E464" i="5"/>
  <c r="E472" i="5"/>
  <c r="E496" i="5"/>
  <c r="E504" i="5"/>
  <c r="E560" i="5"/>
  <c r="E568" i="5"/>
  <c r="E576" i="5"/>
  <c r="E592" i="5"/>
  <c r="E600" i="5"/>
  <c r="E608" i="5"/>
  <c r="E616" i="5"/>
  <c r="E624" i="5"/>
  <c r="E632" i="5"/>
  <c r="E640" i="5"/>
  <c r="E648" i="5"/>
  <c r="E656" i="5"/>
  <c r="E353" i="5"/>
  <c r="E417" i="5"/>
  <c r="E609" i="5"/>
  <c r="E685" i="5"/>
  <c r="E693" i="5"/>
  <c r="E701" i="5"/>
  <c r="E709" i="5"/>
  <c r="E717" i="5"/>
  <c r="E725" i="5"/>
  <c r="E733" i="5"/>
  <c r="E757" i="5"/>
  <c r="E829" i="5"/>
  <c r="E837" i="5"/>
  <c r="E361" i="5"/>
  <c r="E425" i="5"/>
  <c r="E617" i="5"/>
  <c r="E686" i="5"/>
  <c r="E694" i="5"/>
  <c r="E702" i="5"/>
  <c r="E710" i="5"/>
  <c r="E718" i="5"/>
  <c r="E726" i="5"/>
  <c r="E734" i="5"/>
  <c r="E758" i="5"/>
  <c r="E846" i="5"/>
  <c r="E844" i="5"/>
  <c r="E369" i="5"/>
  <c r="E433" i="5"/>
  <c r="E561" i="5"/>
  <c r="E625" i="5"/>
  <c r="E687" i="5"/>
  <c r="E695" i="5"/>
  <c r="E703" i="5"/>
  <c r="E711" i="5"/>
  <c r="E719" i="5"/>
  <c r="E727" i="5"/>
  <c r="E831" i="5"/>
  <c r="E385" i="5"/>
  <c r="E641" i="5"/>
  <c r="E714" i="5"/>
  <c r="E754" i="5"/>
  <c r="E377" i="5"/>
  <c r="E441" i="5"/>
  <c r="E505" i="5"/>
  <c r="E569" i="5"/>
  <c r="E633" i="5"/>
  <c r="E688" i="5"/>
  <c r="E696" i="5"/>
  <c r="E704" i="5"/>
  <c r="E712" i="5"/>
  <c r="E720" i="5"/>
  <c r="E728" i="5"/>
  <c r="E792" i="5"/>
  <c r="E832" i="5"/>
  <c r="E681" i="5"/>
  <c r="E705" i="5"/>
  <c r="E729" i="5"/>
  <c r="E841" i="5"/>
  <c r="E706" i="5"/>
  <c r="E409" i="5"/>
  <c r="E692" i="5"/>
  <c r="E716" i="5"/>
  <c r="E321" i="5"/>
  <c r="E577" i="5"/>
  <c r="E689" i="5"/>
  <c r="E713" i="5"/>
  <c r="E833" i="5"/>
  <c r="E842" i="5"/>
  <c r="E329" i="5"/>
  <c r="E393" i="5"/>
  <c r="E585" i="5"/>
  <c r="E649" i="5"/>
  <c r="E690" i="5"/>
  <c r="E730" i="5"/>
  <c r="E834" i="5"/>
  <c r="E601" i="5"/>
  <c r="E708" i="5"/>
  <c r="E724" i="5"/>
  <c r="E828" i="5"/>
  <c r="E337" i="5"/>
  <c r="E401" i="5"/>
  <c r="E465" i="5"/>
  <c r="E593" i="5"/>
  <c r="E657" i="5"/>
  <c r="E683" i="5"/>
  <c r="E691" i="5"/>
  <c r="E699" i="5"/>
  <c r="E707" i="5"/>
  <c r="E715" i="5"/>
  <c r="E731" i="5"/>
  <c r="E835" i="5"/>
  <c r="E843" i="5"/>
  <c r="E345" i="5"/>
  <c r="E700" i="5"/>
  <c r="E732" i="5"/>
  <c r="E9" i="5"/>
  <c r="E10" i="5"/>
  <c r="E18" i="5"/>
  <c r="E26" i="5"/>
  <c r="E34" i="5"/>
  <c r="E42" i="5"/>
  <c r="E50" i="5"/>
  <c r="E58" i="5"/>
  <c r="E66" i="5"/>
  <c r="E74" i="5"/>
  <c r="E82" i="5"/>
  <c r="E90" i="5"/>
  <c r="E98" i="5"/>
  <c r="E106" i="5"/>
  <c r="E114" i="5"/>
  <c r="E122" i="5"/>
  <c r="E130" i="5"/>
  <c r="E178" i="5"/>
  <c r="E186" i="5"/>
  <c r="E194" i="5"/>
  <c r="E210" i="5"/>
  <c r="E250" i="5"/>
  <c r="E642" i="5"/>
  <c r="E3" i="5"/>
  <c r="E11" i="5"/>
  <c r="E19" i="5"/>
  <c r="E27" i="5"/>
  <c r="E35" i="5"/>
  <c r="E43" i="5"/>
  <c r="E51" i="5"/>
  <c r="E59" i="5"/>
  <c r="E67" i="5"/>
  <c r="E75" i="5"/>
  <c r="E83" i="5"/>
  <c r="E91" i="5"/>
  <c r="E99" i="5"/>
  <c r="E107" i="5"/>
  <c r="E115" i="5"/>
  <c r="E123" i="5"/>
  <c r="E131" i="5"/>
  <c r="E171" i="5"/>
  <c r="E179" i="5"/>
  <c r="E187" i="5"/>
  <c r="E195" i="5"/>
  <c r="E203" i="5"/>
  <c r="E251" i="5"/>
  <c r="E643" i="5"/>
  <c r="E4" i="5"/>
  <c r="E12" i="5"/>
  <c r="E20" i="5"/>
  <c r="E28" i="5"/>
  <c r="E36" i="5"/>
  <c r="E44" i="5"/>
  <c r="E52" i="5"/>
  <c r="E60" i="5"/>
  <c r="E68" i="5"/>
  <c r="E76" i="5"/>
  <c r="E84" i="5"/>
  <c r="E92" i="5"/>
  <c r="E100" i="5"/>
  <c r="E108" i="5"/>
  <c r="E116" i="5"/>
  <c r="E124" i="5"/>
  <c r="E132" i="5"/>
  <c r="E180" i="5"/>
  <c r="E188" i="5"/>
  <c r="E196" i="5"/>
  <c r="E252" i="5"/>
  <c r="E5" i="5"/>
  <c r="E13" i="5"/>
  <c r="E21" i="5"/>
  <c r="E29" i="5"/>
  <c r="E37" i="5"/>
  <c r="E45" i="5"/>
  <c r="E53" i="5"/>
  <c r="E61" i="5"/>
  <c r="E69" i="5"/>
  <c r="E77" i="5"/>
  <c r="E85" i="5"/>
  <c r="E93" i="5"/>
  <c r="E109" i="5"/>
  <c r="E117" i="5"/>
  <c r="E125" i="5"/>
  <c r="E133" i="5"/>
  <c r="E173" i="5"/>
  <c r="E181" i="5"/>
  <c r="E189" i="5"/>
  <c r="E197" i="5"/>
  <c r="E581" i="5"/>
  <c r="E661" i="5"/>
  <c r="E6" i="5"/>
  <c r="E14" i="5"/>
  <c r="E22" i="5"/>
  <c r="E30" i="5"/>
  <c r="E38" i="5"/>
  <c r="E46" i="5"/>
  <c r="E54" i="5"/>
  <c r="E62" i="5"/>
  <c r="E70" i="5"/>
  <c r="E78" i="5"/>
  <c r="E86" i="5"/>
  <c r="E110" i="5"/>
  <c r="E118" i="5"/>
  <c r="E126" i="5"/>
  <c r="E134" i="5"/>
  <c r="E174" i="5"/>
  <c r="E182" i="5"/>
  <c r="E190" i="5"/>
  <c r="E198" i="5"/>
  <c r="E246" i="5"/>
  <c r="E286" i="5"/>
  <c r="E582" i="5"/>
  <c r="E7" i="5"/>
  <c r="E15" i="5"/>
  <c r="E23" i="5"/>
  <c r="E31" i="5"/>
  <c r="E39" i="5"/>
  <c r="E47" i="5"/>
  <c r="E55" i="5"/>
  <c r="E63" i="5"/>
  <c r="E71" i="5"/>
  <c r="E79" i="5"/>
  <c r="E95" i="5"/>
  <c r="E103" i="5"/>
  <c r="E111" i="5"/>
  <c r="E119" i="5"/>
  <c r="E127" i="5"/>
  <c r="E135" i="5"/>
  <c r="E143" i="5"/>
  <c r="E175" i="5"/>
  <c r="E183" i="5"/>
  <c r="E191" i="5"/>
  <c r="E255" i="5"/>
  <c r="E295" i="5"/>
  <c r="E583" i="5"/>
  <c r="E639" i="5"/>
  <c r="E663" i="5"/>
  <c r="E8" i="5"/>
  <c r="E16" i="5"/>
  <c r="E24" i="5"/>
  <c r="E32" i="5"/>
  <c r="E40" i="5"/>
  <c r="E48" i="5"/>
  <c r="E56" i="5"/>
  <c r="E64" i="5"/>
  <c r="E72" i="5"/>
  <c r="E80" i="5"/>
  <c r="E104" i="5"/>
  <c r="E112" i="5"/>
  <c r="E120" i="5"/>
  <c r="E128" i="5"/>
  <c r="E136" i="5"/>
  <c r="E176" i="5"/>
  <c r="E184" i="5"/>
  <c r="E192" i="5"/>
  <c r="E248" i="5"/>
  <c r="E256" i="5"/>
  <c r="E288" i="5"/>
  <c r="E584" i="5"/>
  <c r="E33" i="5"/>
  <c r="E41" i="5"/>
  <c r="E105" i="5"/>
  <c r="E49" i="5"/>
  <c r="E113" i="5"/>
  <c r="E177" i="5"/>
  <c r="E2" i="5"/>
  <c r="E57" i="5"/>
  <c r="E121" i="5"/>
  <c r="E185" i="5"/>
  <c r="E249" i="5"/>
  <c r="E65" i="5"/>
  <c r="E129" i="5"/>
  <c r="E193" i="5"/>
  <c r="E257" i="5"/>
  <c r="E73" i="5"/>
  <c r="E137" i="5"/>
  <c r="E201" i="5"/>
  <c r="E89" i="5"/>
  <c r="E17" i="5"/>
  <c r="E81" i="5"/>
  <c r="E25" i="5"/>
  <c r="E234" i="5"/>
  <c r="E266" i="5"/>
  <c r="E282" i="5"/>
  <c r="E298" i="5"/>
  <c r="E306" i="5"/>
  <c r="E490" i="5"/>
  <c r="E522" i="5"/>
  <c r="E530" i="5"/>
  <c r="E538" i="5"/>
  <c r="E546" i="5"/>
  <c r="E554" i="5"/>
  <c r="E674" i="5"/>
  <c r="E227" i="5"/>
  <c r="E267" i="5"/>
  <c r="E283" i="5"/>
  <c r="E291" i="5"/>
  <c r="E299" i="5"/>
  <c r="E307" i="5"/>
  <c r="E491" i="5"/>
  <c r="E523" i="5"/>
  <c r="E531" i="5"/>
  <c r="E539" i="5"/>
  <c r="E547" i="5"/>
  <c r="E555" i="5"/>
  <c r="E228" i="5"/>
  <c r="E260" i="5"/>
  <c r="E268" i="5"/>
  <c r="E292" i="5"/>
  <c r="E308" i="5"/>
  <c r="E476" i="5"/>
  <c r="E484" i="5"/>
  <c r="E524" i="5"/>
  <c r="E532" i="5"/>
  <c r="E540" i="5"/>
  <c r="E548" i="5"/>
  <c r="E556" i="5"/>
  <c r="E261" i="5"/>
  <c r="E269" i="5"/>
  <c r="E285" i="5"/>
  <c r="E309" i="5"/>
  <c r="E477" i="5"/>
  <c r="E485" i="5"/>
  <c r="E517" i="5"/>
  <c r="E541" i="5"/>
  <c r="E549" i="5"/>
  <c r="E557" i="5"/>
  <c r="E222" i="5"/>
  <c r="E230" i="5"/>
  <c r="E262" i="5"/>
  <c r="E270" i="5"/>
  <c r="E310" i="5"/>
  <c r="E486" i="5"/>
  <c r="E526" i="5"/>
  <c r="E534" i="5"/>
  <c r="E542" i="5"/>
  <c r="E550" i="5"/>
  <c r="E558" i="5"/>
  <c r="E231" i="5"/>
  <c r="E263" i="5"/>
  <c r="E303" i="5"/>
  <c r="E311" i="5"/>
  <c r="E455" i="5"/>
  <c r="E479" i="5"/>
  <c r="E487" i="5"/>
  <c r="E519" i="5"/>
  <c r="E527" i="5"/>
  <c r="E535" i="5"/>
  <c r="E543" i="5"/>
  <c r="E551" i="5"/>
  <c r="E559" i="5"/>
  <c r="E679" i="5"/>
  <c r="E232" i="5"/>
  <c r="E240" i="5"/>
  <c r="E264" i="5"/>
  <c r="E296" i="5"/>
  <c r="E304" i="5"/>
  <c r="E512" i="5"/>
  <c r="E520" i="5"/>
  <c r="E528" i="5"/>
  <c r="E536" i="5"/>
  <c r="E544" i="5"/>
  <c r="E552" i="5"/>
  <c r="E225" i="5"/>
  <c r="E289" i="5"/>
  <c r="E545" i="5"/>
  <c r="E673" i="5"/>
  <c r="E773" i="5"/>
  <c r="E789" i="5"/>
  <c r="E813" i="5"/>
  <c r="E489" i="5"/>
  <c r="E553" i="5"/>
  <c r="E774" i="5"/>
  <c r="E782" i="5"/>
  <c r="E241" i="5"/>
  <c r="E305" i="5"/>
  <c r="E783" i="5"/>
  <c r="E769" i="5"/>
  <c r="E678" i="5"/>
  <c r="E776" i="5"/>
  <c r="E784" i="5"/>
  <c r="E816" i="5"/>
  <c r="E777" i="5"/>
  <c r="E786" i="5"/>
  <c r="E785" i="5"/>
  <c r="E778" i="5"/>
  <c r="E265" i="5"/>
  <c r="E521" i="5"/>
  <c r="E770" i="5"/>
  <c r="E281" i="5"/>
  <c r="E529" i="5"/>
  <c r="E771" i="5"/>
  <c r="E779" i="5"/>
  <c r="E787" i="5"/>
  <c r="E537" i="5"/>
  <c r="E772" i="5"/>
  <c r="E138" i="5"/>
  <c r="E146" i="5"/>
  <c r="E154" i="5"/>
  <c r="E162" i="5"/>
  <c r="E170" i="5"/>
  <c r="E202" i="5"/>
  <c r="E218" i="5"/>
  <c r="E226" i="5"/>
  <c r="E242" i="5"/>
  <c r="E258" i="5"/>
  <c r="E274" i="5"/>
  <c r="E290" i="5"/>
  <c r="E314" i="5"/>
  <c r="E450" i="5"/>
  <c r="E458" i="5"/>
  <c r="E474" i="5"/>
  <c r="E482" i="5"/>
  <c r="E498" i="5"/>
  <c r="E514" i="5"/>
  <c r="E666" i="5"/>
  <c r="E139" i="5"/>
  <c r="E147" i="5"/>
  <c r="E155" i="5"/>
  <c r="E163" i="5"/>
  <c r="E211" i="5"/>
  <c r="E219" i="5"/>
  <c r="E235" i="5"/>
  <c r="E243" i="5"/>
  <c r="E259" i="5"/>
  <c r="E275" i="5"/>
  <c r="E315" i="5"/>
  <c r="E323" i="5"/>
  <c r="E451" i="5"/>
  <c r="E475" i="5"/>
  <c r="E483" i="5"/>
  <c r="E515" i="5"/>
  <c r="E675" i="5"/>
  <c r="E140" i="5"/>
  <c r="E148" i="5"/>
  <c r="E156" i="5"/>
  <c r="E164" i="5"/>
  <c r="E172" i="5"/>
  <c r="E204" i="5"/>
  <c r="E212" i="5"/>
  <c r="E220" i="5"/>
  <c r="E236" i="5"/>
  <c r="E244" i="5"/>
  <c r="E276" i="5"/>
  <c r="E284" i="5"/>
  <c r="E300" i="5"/>
  <c r="E468" i="5"/>
  <c r="E516" i="5"/>
  <c r="E668" i="5"/>
  <c r="E101" i="5"/>
  <c r="E141" i="5"/>
  <c r="E149" i="5"/>
  <c r="E157" i="5"/>
  <c r="E165" i="5"/>
  <c r="E205" i="5"/>
  <c r="E213" i="5"/>
  <c r="E221" i="5"/>
  <c r="E229" i="5"/>
  <c r="E237" i="5"/>
  <c r="E245" i="5"/>
  <c r="E253" i="5"/>
  <c r="E277" i="5"/>
  <c r="E293" i="5"/>
  <c r="E301" i="5"/>
  <c r="E317" i="5"/>
  <c r="E325" i="5"/>
  <c r="E453" i="5"/>
  <c r="E461" i="5"/>
  <c r="E493" i="5"/>
  <c r="E525" i="5"/>
  <c r="E533" i="5"/>
  <c r="E669" i="5"/>
  <c r="E94" i="5"/>
  <c r="E102" i="5"/>
  <c r="E142" i="5"/>
  <c r="E150" i="5"/>
  <c r="E158" i="5"/>
  <c r="E166" i="5"/>
  <c r="E206" i="5"/>
  <c r="E214" i="5"/>
  <c r="E238" i="5"/>
  <c r="E254" i="5"/>
  <c r="E278" i="5"/>
  <c r="E294" i="5"/>
  <c r="E302" i="5"/>
  <c r="E318" i="5"/>
  <c r="E326" i="5"/>
  <c r="E454" i="5"/>
  <c r="E478" i="5"/>
  <c r="E494" i="5"/>
  <c r="E510" i="5"/>
  <c r="E518" i="5"/>
  <c r="E662" i="5"/>
  <c r="E670" i="5"/>
  <c r="E87" i="5"/>
  <c r="E151" i="5"/>
  <c r="E159" i="5"/>
  <c r="E167" i="5"/>
  <c r="E199" i="5"/>
  <c r="E207" i="5"/>
  <c r="E215" i="5"/>
  <c r="E223" i="5"/>
  <c r="E239" i="5"/>
  <c r="E247" i="5"/>
  <c r="E271" i="5"/>
  <c r="E279" i="5"/>
  <c r="E287" i="5"/>
  <c r="E319" i="5"/>
  <c r="E327" i="5"/>
  <c r="E495" i="5"/>
  <c r="E511" i="5"/>
  <c r="E671" i="5"/>
  <c r="E88" i="5"/>
  <c r="E96" i="5"/>
  <c r="E144" i="5"/>
  <c r="E152" i="5"/>
  <c r="E160" i="5"/>
  <c r="E168" i="5"/>
  <c r="E200" i="5"/>
  <c r="E208" i="5"/>
  <c r="E216" i="5"/>
  <c r="E224" i="5"/>
  <c r="E272" i="5"/>
  <c r="E280" i="5"/>
  <c r="E312" i="5"/>
  <c r="E448" i="5"/>
  <c r="E456" i="5"/>
  <c r="E480" i="5"/>
  <c r="E488" i="5"/>
  <c r="E664" i="5"/>
  <c r="E672" i="5"/>
  <c r="E680" i="5"/>
  <c r="E804" i="5"/>
  <c r="E665" i="5"/>
  <c r="E217" i="5"/>
  <c r="E153" i="5"/>
  <c r="E827" i="5"/>
  <c r="E819" i="5"/>
  <c r="E811" i="5"/>
  <c r="E803" i="5"/>
  <c r="E795" i="5"/>
  <c r="E763" i="5"/>
  <c r="E755" i="5"/>
  <c r="E747" i="5"/>
  <c r="E739" i="5"/>
  <c r="E723" i="5"/>
  <c r="E273" i="5"/>
  <c r="E209" i="5"/>
  <c r="E145" i="5"/>
  <c r="E780" i="5"/>
  <c r="E764" i="5"/>
  <c r="E684" i="5"/>
  <c r="E473" i="5"/>
  <c r="E802" i="5"/>
  <c r="E738" i="5"/>
  <c r="E698" i="5"/>
  <c r="E682" i="5"/>
  <c r="E457" i="5"/>
  <c r="E810" i="5"/>
  <c r="E762" i="5"/>
  <c r="E722" i="5"/>
  <c r="E809" i="5"/>
  <c r="E761" i="5"/>
  <c r="E737" i="5"/>
  <c r="E513" i="5"/>
  <c r="E836" i="5"/>
  <c r="E796" i="5"/>
  <c r="E756" i="5"/>
  <c r="E818" i="5"/>
  <c r="E746" i="5"/>
  <c r="E817" i="5"/>
  <c r="E801" i="5"/>
  <c r="E753" i="5"/>
  <c r="E449" i="5"/>
  <c r="E840" i="5"/>
  <c r="E824" i="5"/>
  <c r="E808" i="5"/>
  <c r="E800" i="5"/>
  <c r="E768" i="5"/>
  <c r="E760" i="5"/>
  <c r="E752" i="5"/>
  <c r="E744" i="5"/>
  <c r="E736" i="5"/>
  <c r="E313" i="5"/>
  <c r="E826" i="5"/>
  <c r="E794" i="5"/>
  <c r="E825" i="5"/>
  <c r="E793" i="5"/>
  <c r="E745" i="5"/>
  <c r="E721" i="5"/>
  <c r="E697" i="5"/>
  <c r="E839" i="5"/>
  <c r="E823" i="5"/>
  <c r="E815" i="5"/>
  <c r="E807" i="5"/>
  <c r="E799" i="5"/>
  <c r="E791" i="5"/>
  <c r="E775" i="5"/>
  <c r="E767" i="5"/>
  <c r="E759" i="5"/>
  <c r="E751" i="5"/>
  <c r="E743" i="5"/>
  <c r="E735" i="5"/>
  <c r="E677" i="5"/>
  <c r="E497" i="5"/>
  <c r="E788" i="5"/>
  <c r="E740" i="5"/>
  <c r="E838" i="5"/>
  <c r="E830" i="5"/>
  <c r="E822" i="5"/>
  <c r="E814" i="5"/>
  <c r="E806" i="5"/>
  <c r="E798" i="5"/>
  <c r="E790" i="5"/>
  <c r="E766" i="5"/>
  <c r="E750" i="5"/>
  <c r="E742" i="5"/>
  <c r="E676" i="5"/>
  <c r="E297" i="5"/>
  <c r="E233" i="5"/>
  <c r="E169" i="5"/>
  <c r="E820" i="5"/>
  <c r="E748" i="5"/>
  <c r="E845" i="5"/>
  <c r="E821" i="5"/>
  <c r="E805" i="5"/>
  <c r="E797" i="5"/>
  <c r="E781" i="5"/>
  <c r="E765" i="5"/>
  <c r="E749" i="5"/>
  <c r="E741" i="5"/>
  <c r="E481" i="5"/>
  <c r="E161" i="5"/>
  <c r="E97" i="5"/>
  <c r="AF44" i="7"/>
  <c r="AG44" i="7" s="1"/>
  <c r="AF78" i="7"/>
  <c r="AG78" i="7" s="1"/>
  <c r="AF102" i="7"/>
  <c r="AG102" i="7" s="1"/>
  <c r="AF87" i="7"/>
  <c r="AG87" i="7" s="1"/>
  <c r="AF47" i="7"/>
  <c r="AG47" i="7" s="1"/>
  <c r="AF55" i="7"/>
  <c r="AG55" i="7" s="1"/>
  <c r="AF31" i="7"/>
  <c r="AG31" i="7" s="1"/>
  <c r="AF22" i="7"/>
  <c r="AG22" i="7" s="1"/>
  <c r="AF83" i="7"/>
  <c r="AG83" i="7" s="1"/>
  <c r="AF73" i="7"/>
  <c r="AG73" i="7" s="1"/>
  <c r="AF74" i="7"/>
  <c r="AG74" i="7" s="1"/>
  <c r="AF86" i="7"/>
  <c r="AG86" i="7" s="1"/>
  <c r="AF99" i="7"/>
  <c r="AG99" i="7" s="1"/>
  <c r="AF88" i="7"/>
  <c r="AG88" i="7" s="1"/>
  <c r="AF80" i="7"/>
  <c r="AG80" i="7" s="1"/>
  <c r="AF39" i="7"/>
  <c r="AG39" i="7" s="1"/>
  <c r="AF81" i="7"/>
  <c r="AG81" i="7" s="1"/>
  <c r="AF62" i="7"/>
  <c r="AG62" i="7" s="1"/>
  <c r="AF89" i="7"/>
  <c r="AG89" i="7" s="1"/>
  <c r="AF90" i="7"/>
  <c r="AG90" i="7" s="1"/>
  <c r="AF60" i="7"/>
  <c r="AG60" i="7" s="1"/>
  <c r="AF92" i="7"/>
  <c r="AG92" i="7" s="1"/>
  <c r="AF69" i="7"/>
  <c r="AG69" i="7" s="1"/>
  <c r="AF98" i="7"/>
  <c r="AG98" i="7" s="1"/>
  <c r="AF82" i="7"/>
  <c r="AG82" i="7" s="1"/>
  <c r="AF96" i="7"/>
  <c r="AG96" i="7" s="1"/>
  <c r="AF56" i="7"/>
  <c r="AG56" i="7" s="1"/>
  <c r="AF64" i="7"/>
  <c r="AG64" i="7" s="1"/>
  <c r="AF97" i="7"/>
  <c r="AG97" i="7" s="1"/>
  <c r="AF66" i="7"/>
  <c r="AG66" i="7" s="1"/>
  <c r="AF20" i="7"/>
  <c r="AG20" i="7" s="1"/>
  <c r="AF91" i="7"/>
  <c r="AG91" i="7" s="1"/>
  <c r="AF41" i="7"/>
  <c r="AG41" i="7" s="1"/>
  <c r="AF27" i="7"/>
  <c r="AG27" i="7" s="1"/>
  <c r="AF71" i="7"/>
  <c r="AG71" i="7" s="1"/>
  <c r="AF94" i="7"/>
  <c r="AG94" i="7" s="1"/>
  <c r="AF100" i="7"/>
  <c r="AG100" i="7" s="1"/>
  <c r="AF95" i="7"/>
  <c r="AG95" i="7" s="1"/>
  <c r="AF84" i="7"/>
  <c r="AG84" i="7" s="1"/>
  <c r="AF72" i="7"/>
  <c r="AG72" i="7" s="1"/>
  <c r="AF68" i="7"/>
  <c r="AG68" i="7" s="1"/>
  <c r="AF43" i="7"/>
  <c r="AG43" i="7" s="1"/>
  <c r="AF59" i="7"/>
  <c r="AG59" i="7" s="1"/>
  <c r="AF7" i="7"/>
  <c r="AG7" i="7" s="1"/>
  <c r="AF70" i="7"/>
  <c r="AG70" i="7" s="1"/>
  <c r="AF85" i="7"/>
  <c r="AG85" i="7" s="1"/>
  <c r="AF48" i="7"/>
  <c r="AG48" i="7" s="1"/>
  <c r="AF25" i="7"/>
  <c r="AG25" i="7" s="1"/>
  <c r="AF19" i="7"/>
  <c r="AG19" i="7" s="1"/>
  <c r="AF50" i="7"/>
  <c r="AG50" i="7" s="1"/>
  <c r="AF76" i="7"/>
  <c r="AG76" i="7" s="1"/>
  <c r="AF46" i="7"/>
  <c r="AG46" i="7" s="1"/>
  <c r="AF14" i="7"/>
  <c r="AG14" i="7" s="1"/>
  <c r="AF12" i="7"/>
  <c r="AG12" i="7" s="1"/>
  <c r="AF37" i="7"/>
  <c r="AG37" i="7" s="1"/>
  <c r="AF17" i="7"/>
  <c r="AG17" i="7" s="1"/>
  <c r="AF29" i="7"/>
  <c r="AG29" i="7" s="1"/>
  <c r="AF65" i="7"/>
  <c r="AG65" i="7" s="1"/>
  <c r="AF75" i="7"/>
  <c r="AG75" i="7" s="1"/>
  <c r="AF58" i="7"/>
  <c r="AG58" i="7" s="1"/>
  <c r="AF93" i="7"/>
  <c r="AG93" i="7" s="1"/>
  <c r="AF79" i="7"/>
  <c r="AG79" i="7" s="1"/>
  <c r="AF49" i="7"/>
  <c r="AG49" i="7" s="1"/>
  <c r="AF8" i="7"/>
  <c r="AG8" i="7" s="1"/>
  <c r="AF33" i="7"/>
  <c r="AG33" i="7" s="1"/>
  <c r="AF35" i="7"/>
  <c r="AG35" i="7" s="1"/>
  <c r="AF18" i="7"/>
  <c r="AG18" i="7" s="1"/>
  <c r="AF21" i="7"/>
  <c r="AG21" i="7" s="1"/>
  <c r="AF103" i="7"/>
  <c r="AG103" i="7" s="1"/>
  <c r="AF63" i="7"/>
  <c r="AG63" i="7" s="1"/>
  <c r="AF53" i="7"/>
  <c r="AG53" i="7" s="1"/>
  <c r="AF36" i="7"/>
  <c r="AG36" i="7" s="1"/>
  <c r="AF23" i="7"/>
  <c r="AG23" i="7" s="1"/>
  <c r="AF6" i="7"/>
  <c r="AG6" i="7" s="1"/>
  <c r="AF30" i="7"/>
  <c r="AG30" i="7" s="1"/>
  <c r="AF13" i="7"/>
  <c r="AG13" i="7" s="1"/>
  <c r="AF28" i="7"/>
  <c r="AG28" i="7" s="1"/>
  <c r="AF15" i="7"/>
  <c r="AG15" i="7" s="1"/>
  <c r="AF38" i="7"/>
  <c r="AG38" i="7" s="1"/>
  <c r="AF10" i="7"/>
  <c r="AG10" i="7" s="1"/>
  <c r="AF45" i="7"/>
  <c r="AG45" i="7" s="1"/>
  <c r="AF4" i="7"/>
  <c r="AG4" i="7" s="1"/>
  <c r="AF54" i="7"/>
  <c r="AG54" i="7" s="1"/>
  <c r="AF61" i="7"/>
  <c r="AG61" i="7" s="1"/>
  <c r="AF77" i="7"/>
  <c r="AG77" i="7" s="1"/>
  <c r="AF51" i="7"/>
  <c r="AG51" i="7" s="1"/>
  <c r="AF67" i="7"/>
  <c r="AG67" i="7" s="1"/>
  <c r="AF101" i="7"/>
  <c r="AG101" i="7" s="1"/>
  <c r="AF57" i="7"/>
  <c r="AG57" i="7" s="1"/>
  <c r="AF52" i="7"/>
  <c r="AG52" i="7" s="1"/>
  <c r="AF34" i="7"/>
  <c r="AG34" i="7" s="1"/>
  <c r="AF16" i="7"/>
  <c r="AG16" i="7" s="1"/>
  <c r="AF5" i="7"/>
  <c r="AG5" i="7" s="1"/>
  <c r="AF24" i="7"/>
  <c r="AG24" i="7" s="1"/>
  <c r="AF11" i="7"/>
  <c r="AG11" i="7" s="1"/>
  <c r="AF26" i="7"/>
  <c r="AG26" i="7" s="1"/>
  <c r="AF9" i="7"/>
  <c r="AG9" i="7" s="1"/>
  <c r="AF32" i="7"/>
  <c r="AG32" i="7" s="1"/>
  <c r="AF42" i="7"/>
  <c r="AG42" i="7" s="1"/>
  <c r="AF40" i="7"/>
  <c r="AG40" i="7" s="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AG104" i="7" l="1"/>
  <c r="AH28" i="7" s="1"/>
  <c r="AI28" i="7" s="1"/>
  <c r="AJ28" i="7" s="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U104" i="1"/>
  <c r="T104" i="1"/>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4" i="1"/>
  <c r="AH63" i="7" l="1"/>
  <c r="AI63" i="7" s="1"/>
  <c r="AJ63" i="7" s="1"/>
  <c r="AH6" i="7"/>
  <c r="AI6" i="7" s="1"/>
  <c r="AJ6" i="7" s="1"/>
  <c r="AH77" i="7"/>
  <c r="AI77" i="7" s="1"/>
  <c r="AJ77" i="7" s="1"/>
  <c r="AH52" i="7"/>
  <c r="AI52" i="7" s="1"/>
  <c r="AJ52" i="7" s="1"/>
  <c r="AH10" i="7"/>
  <c r="AI10" i="7" s="1"/>
  <c r="AJ10" i="7" s="1"/>
  <c r="AH101" i="7"/>
  <c r="AI101" i="7" s="1"/>
  <c r="AJ101" i="7" s="1"/>
  <c r="AH38" i="7"/>
  <c r="AI38" i="7" s="1"/>
  <c r="AJ38" i="7" s="1"/>
  <c r="AH34" i="7"/>
  <c r="AI34" i="7" s="1"/>
  <c r="AJ34" i="7" s="1"/>
  <c r="AH26" i="7"/>
  <c r="AI26" i="7" s="1"/>
  <c r="AJ26" i="7" s="1"/>
  <c r="AH15" i="7"/>
  <c r="AI15" i="7" s="1"/>
  <c r="AJ15" i="7" s="1"/>
  <c r="AH57" i="7"/>
  <c r="AI57" i="7" s="1"/>
  <c r="AJ57" i="7" s="1"/>
  <c r="AH24" i="7"/>
  <c r="AI24" i="7" s="1"/>
  <c r="AJ24" i="7" s="1"/>
  <c r="AH54" i="7"/>
  <c r="AI54" i="7" s="1"/>
  <c r="AJ54" i="7" s="1"/>
  <c r="AH16" i="7"/>
  <c r="AI16" i="7" s="1"/>
  <c r="AJ16" i="7" s="1"/>
  <c r="AH51" i="7"/>
  <c r="AI51" i="7" s="1"/>
  <c r="AJ51" i="7" s="1"/>
  <c r="AH11" i="7"/>
  <c r="AI11" i="7" s="1"/>
  <c r="AJ11" i="7" s="1"/>
  <c r="AH45" i="7"/>
  <c r="AI45" i="7" s="1"/>
  <c r="AJ45" i="7" s="1"/>
  <c r="AH4" i="7"/>
  <c r="AI4" i="7" s="1"/>
  <c r="AH5" i="7"/>
  <c r="AI5" i="7" s="1"/>
  <c r="AJ5" i="7" s="1"/>
  <c r="AH32" i="7"/>
  <c r="AI32" i="7" s="1"/>
  <c r="AJ32" i="7" s="1"/>
  <c r="AH42" i="7"/>
  <c r="AI42" i="7" s="1"/>
  <c r="AJ42" i="7" s="1"/>
  <c r="AH53" i="7"/>
  <c r="AI53" i="7" s="1"/>
  <c r="AJ53" i="7" s="1"/>
  <c r="AH13" i="7"/>
  <c r="AI13" i="7" s="1"/>
  <c r="AJ13" i="7" s="1"/>
  <c r="AH23" i="7"/>
  <c r="AI23" i="7" s="1"/>
  <c r="AJ23" i="7" s="1"/>
  <c r="AH44" i="7"/>
  <c r="AI44" i="7" s="1"/>
  <c r="AJ44" i="7" s="1"/>
  <c r="AH39" i="7"/>
  <c r="AI39" i="7" s="1"/>
  <c r="AJ39" i="7" s="1"/>
  <c r="AH12" i="7"/>
  <c r="AI12" i="7" s="1"/>
  <c r="AJ12" i="7" s="1"/>
  <c r="AH78" i="7"/>
  <c r="AI78" i="7" s="1"/>
  <c r="AJ78" i="7" s="1"/>
  <c r="AH33" i="7"/>
  <c r="AI33" i="7" s="1"/>
  <c r="AJ33" i="7" s="1"/>
  <c r="AH41" i="7"/>
  <c r="AI41" i="7" s="1"/>
  <c r="AJ41" i="7" s="1"/>
  <c r="AH90" i="7"/>
  <c r="AI90" i="7" s="1"/>
  <c r="AJ90" i="7" s="1"/>
  <c r="AH64" i="7"/>
  <c r="AI64" i="7" s="1"/>
  <c r="AJ64" i="7" s="1"/>
  <c r="AH98" i="7"/>
  <c r="AI98" i="7" s="1"/>
  <c r="AJ98" i="7" s="1"/>
  <c r="AH80" i="7"/>
  <c r="AI80" i="7" s="1"/>
  <c r="AJ80" i="7" s="1"/>
  <c r="AH93" i="7"/>
  <c r="AI93" i="7" s="1"/>
  <c r="AJ93" i="7" s="1"/>
  <c r="AH66" i="7"/>
  <c r="AI66" i="7" s="1"/>
  <c r="AJ66" i="7" s="1"/>
  <c r="AH7" i="7"/>
  <c r="AI7" i="7" s="1"/>
  <c r="AJ7" i="7" s="1"/>
  <c r="AH91" i="7"/>
  <c r="AI91" i="7" s="1"/>
  <c r="AJ91" i="7" s="1"/>
  <c r="AH81" i="7"/>
  <c r="AI81" i="7" s="1"/>
  <c r="AJ81" i="7" s="1"/>
  <c r="AH100" i="7"/>
  <c r="AI100" i="7" s="1"/>
  <c r="AJ100" i="7" s="1"/>
  <c r="AH56" i="7"/>
  <c r="AI56" i="7" s="1"/>
  <c r="AJ56" i="7" s="1"/>
  <c r="AH84" i="7"/>
  <c r="AI84" i="7" s="1"/>
  <c r="AJ84" i="7" s="1"/>
  <c r="AH48" i="7"/>
  <c r="AI48" i="7" s="1"/>
  <c r="AJ48" i="7" s="1"/>
  <c r="AH25" i="7"/>
  <c r="AI25" i="7" s="1"/>
  <c r="AJ25" i="7" s="1"/>
  <c r="AH35" i="7"/>
  <c r="AI35" i="7" s="1"/>
  <c r="AJ35" i="7" s="1"/>
  <c r="AH50" i="7"/>
  <c r="AI50" i="7" s="1"/>
  <c r="AJ50" i="7" s="1"/>
  <c r="AH71" i="7"/>
  <c r="AI71" i="7" s="1"/>
  <c r="AJ71" i="7" s="1"/>
  <c r="AH74" i="7"/>
  <c r="AI74" i="7" s="1"/>
  <c r="AJ74" i="7" s="1"/>
  <c r="AH96" i="7"/>
  <c r="AI96" i="7" s="1"/>
  <c r="AJ96" i="7" s="1"/>
  <c r="AH75" i="7"/>
  <c r="AI75" i="7" s="1"/>
  <c r="AJ75" i="7" s="1"/>
  <c r="AH83" i="7"/>
  <c r="AI83" i="7" s="1"/>
  <c r="AJ83" i="7" s="1"/>
  <c r="AH59" i="7"/>
  <c r="AI59" i="7" s="1"/>
  <c r="AJ59" i="7" s="1"/>
  <c r="AH49" i="7"/>
  <c r="AI49" i="7" s="1"/>
  <c r="AJ49" i="7" s="1"/>
  <c r="AH20" i="7"/>
  <c r="AI20" i="7" s="1"/>
  <c r="AJ20" i="7" s="1"/>
  <c r="AH43" i="7"/>
  <c r="AI43" i="7" s="1"/>
  <c r="AJ43" i="7" s="1"/>
  <c r="AH102" i="7"/>
  <c r="AI102" i="7" s="1"/>
  <c r="AJ102" i="7" s="1"/>
  <c r="AH60" i="7"/>
  <c r="AI60" i="7" s="1"/>
  <c r="AJ60" i="7" s="1"/>
  <c r="AH85" i="7"/>
  <c r="AI85" i="7" s="1"/>
  <c r="AJ85" i="7" s="1"/>
  <c r="AH70" i="7"/>
  <c r="AI70" i="7" s="1"/>
  <c r="AJ70" i="7" s="1"/>
  <c r="AH46" i="7"/>
  <c r="AI46" i="7" s="1"/>
  <c r="AJ46" i="7" s="1"/>
  <c r="AH19" i="7"/>
  <c r="AI19" i="7" s="1"/>
  <c r="AJ19" i="7" s="1"/>
  <c r="AH18" i="7"/>
  <c r="AI18" i="7" s="1"/>
  <c r="AJ18" i="7" s="1"/>
  <c r="AH72" i="7"/>
  <c r="AI72" i="7" s="1"/>
  <c r="AJ72" i="7" s="1"/>
  <c r="AH37" i="7"/>
  <c r="AI37" i="7" s="1"/>
  <c r="AJ37" i="7" s="1"/>
  <c r="AH82" i="7"/>
  <c r="AI82" i="7" s="1"/>
  <c r="AJ82" i="7" s="1"/>
  <c r="AH65" i="7"/>
  <c r="AI65" i="7" s="1"/>
  <c r="AJ65" i="7" s="1"/>
  <c r="AH79" i="7"/>
  <c r="AI79" i="7" s="1"/>
  <c r="AJ79" i="7" s="1"/>
  <c r="AH92" i="7"/>
  <c r="AI92" i="7" s="1"/>
  <c r="AJ92" i="7" s="1"/>
  <c r="AH14" i="7"/>
  <c r="AI14" i="7" s="1"/>
  <c r="AJ14" i="7" s="1"/>
  <c r="AH27" i="7"/>
  <c r="AI27" i="7" s="1"/>
  <c r="AJ27" i="7" s="1"/>
  <c r="AH69" i="7"/>
  <c r="AI69" i="7" s="1"/>
  <c r="AJ69" i="7" s="1"/>
  <c r="AH62" i="7"/>
  <c r="AI62" i="7" s="1"/>
  <c r="AJ62" i="7" s="1"/>
  <c r="AH95" i="7"/>
  <c r="AI95" i="7" s="1"/>
  <c r="AJ95" i="7" s="1"/>
  <c r="AH73" i="7"/>
  <c r="AI73" i="7" s="1"/>
  <c r="AJ73" i="7" s="1"/>
  <c r="AH86" i="7"/>
  <c r="AI86" i="7" s="1"/>
  <c r="AJ86" i="7" s="1"/>
  <c r="AH55" i="7"/>
  <c r="AI55" i="7" s="1"/>
  <c r="AJ55" i="7" s="1"/>
  <c r="AH47" i="7"/>
  <c r="AI47" i="7" s="1"/>
  <c r="AJ47" i="7" s="1"/>
  <c r="AH22" i="7"/>
  <c r="AI22" i="7" s="1"/>
  <c r="AJ22" i="7" s="1"/>
  <c r="AH29" i="7"/>
  <c r="AI29" i="7" s="1"/>
  <c r="AJ29" i="7" s="1"/>
  <c r="AH68" i="7"/>
  <c r="AI68" i="7" s="1"/>
  <c r="AJ68" i="7" s="1"/>
  <c r="AH76" i="7"/>
  <c r="AI76" i="7" s="1"/>
  <c r="AJ76" i="7" s="1"/>
  <c r="AH87" i="7"/>
  <c r="AI87" i="7" s="1"/>
  <c r="AJ87" i="7" s="1"/>
  <c r="AH31" i="7"/>
  <c r="AI31" i="7" s="1"/>
  <c r="AJ31" i="7" s="1"/>
  <c r="AH8" i="7"/>
  <c r="AI8" i="7" s="1"/>
  <c r="AJ8" i="7" s="1"/>
  <c r="AH17" i="7"/>
  <c r="AI17" i="7" s="1"/>
  <c r="AJ17" i="7" s="1"/>
  <c r="AH88" i="7"/>
  <c r="AI88" i="7" s="1"/>
  <c r="AJ88" i="7" s="1"/>
  <c r="AH58" i="7"/>
  <c r="AI58" i="7" s="1"/>
  <c r="AJ58" i="7" s="1"/>
  <c r="AH99" i="7"/>
  <c r="AI99" i="7" s="1"/>
  <c r="AJ99" i="7" s="1"/>
  <c r="AH94" i="7"/>
  <c r="AI94" i="7" s="1"/>
  <c r="AJ94" i="7" s="1"/>
  <c r="AH21" i="7"/>
  <c r="AI21" i="7" s="1"/>
  <c r="AJ21" i="7" s="1"/>
  <c r="AH89" i="7"/>
  <c r="AI89" i="7" s="1"/>
  <c r="AJ89" i="7" s="1"/>
  <c r="AH97" i="7"/>
  <c r="AI97" i="7" s="1"/>
  <c r="AJ97" i="7" s="1"/>
  <c r="AH9" i="7"/>
  <c r="AI9" i="7" s="1"/>
  <c r="AJ9" i="7" s="1"/>
  <c r="AH36" i="7"/>
  <c r="AI36" i="7" s="1"/>
  <c r="AJ36" i="7" s="1"/>
  <c r="AH103" i="7"/>
  <c r="AI103" i="7" s="1"/>
  <c r="AJ103" i="7" s="1"/>
  <c r="AH30" i="7"/>
  <c r="AI30" i="7" s="1"/>
  <c r="AJ30" i="7" s="1"/>
  <c r="AH67" i="7"/>
  <c r="AI67" i="7" s="1"/>
  <c r="AJ67" i="7" s="1"/>
  <c r="AH61" i="7"/>
  <c r="AI61" i="7" s="1"/>
  <c r="AJ61" i="7" s="1"/>
  <c r="AH40" i="7"/>
  <c r="AI40" i="7" s="1"/>
  <c r="AJ40" i="7" s="1"/>
  <c r="P5" i="1"/>
  <c r="Y5" i="1" s="1"/>
  <c r="P6" i="1"/>
  <c r="Y6" i="1" s="1"/>
  <c r="P4" i="1"/>
  <c r="Y4" i="1" s="1"/>
  <c r="L5" i="1"/>
  <c r="L104" i="1" s="1"/>
  <c r="J104" i="1"/>
  <c r="AI104" i="7" l="1"/>
  <c r="AJ4" i="7"/>
  <c r="Z97" i="1"/>
  <c r="Z4" i="1"/>
  <c r="AA4" i="1" s="1"/>
  <c r="Z30" i="1"/>
  <c r="Z62" i="1"/>
  <c r="AA62" i="1" s="1"/>
  <c r="Z94" i="1"/>
  <c r="AA94" i="1" s="1"/>
  <c r="Z12" i="1"/>
  <c r="AA12" i="1" s="1"/>
  <c r="Z61" i="1"/>
  <c r="AA61" i="1" s="1"/>
  <c r="Z14" i="1"/>
  <c r="AA14" i="1" s="1"/>
  <c r="Z47" i="1"/>
  <c r="AA47" i="1" s="1"/>
  <c r="Z79" i="1"/>
  <c r="AA79" i="1" s="1"/>
  <c r="Z6" i="1"/>
  <c r="AA6" i="1" s="1"/>
  <c r="Z17" i="1"/>
  <c r="AA17" i="1" s="1"/>
  <c r="Z34" i="1"/>
  <c r="AA34" i="1" s="1"/>
  <c r="Z50" i="1"/>
  <c r="AA50" i="1" s="1"/>
  <c r="Z66" i="1"/>
  <c r="AA66" i="1" s="1"/>
  <c r="Z82" i="1"/>
  <c r="AA82" i="1" s="1"/>
  <c r="Z98" i="1"/>
  <c r="AA98" i="1" s="1"/>
  <c r="Z25" i="1"/>
  <c r="AA25" i="1" s="1"/>
  <c r="Z73" i="1"/>
  <c r="AA73" i="1" s="1"/>
  <c r="Z19" i="1"/>
  <c r="AA19" i="1" s="1"/>
  <c r="Z35" i="1"/>
  <c r="AA35" i="1" s="1"/>
  <c r="Z51" i="1"/>
  <c r="AA51" i="1" s="1"/>
  <c r="Z67" i="1"/>
  <c r="AA67" i="1" s="1"/>
  <c r="Z83" i="1"/>
  <c r="AA83" i="1" s="1"/>
  <c r="Z99" i="1"/>
  <c r="AA99" i="1" s="1"/>
  <c r="Z21" i="1"/>
  <c r="AA21" i="1" s="1"/>
  <c r="Z69" i="1"/>
  <c r="AA69" i="1" s="1"/>
  <c r="Z7" i="1"/>
  <c r="AA7" i="1" s="1"/>
  <c r="Z24" i="1"/>
  <c r="AA24" i="1" s="1"/>
  <c r="Z40" i="1"/>
  <c r="AA40" i="1" s="1"/>
  <c r="Z56" i="1"/>
  <c r="AA56" i="1" s="1"/>
  <c r="Z72" i="1"/>
  <c r="AA72" i="1" s="1"/>
  <c r="Z88" i="1"/>
  <c r="AA88" i="1" s="1"/>
  <c r="Z29" i="1"/>
  <c r="AA29" i="1" s="1"/>
  <c r="Z77" i="1"/>
  <c r="AA77" i="1" s="1"/>
  <c r="Z13" i="1"/>
  <c r="AA13" i="1" s="1"/>
  <c r="Z46" i="1"/>
  <c r="AA46" i="1" s="1"/>
  <c r="Z78" i="1"/>
  <c r="AA78" i="1" s="1"/>
  <c r="Z31" i="1"/>
  <c r="AA31" i="1" s="1"/>
  <c r="Z63" i="1"/>
  <c r="AA63" i="1" s="1"/>
  <c r="Z95" i="1"/>
  <c r="AA95" i="1" s="1"/>
  <c r="Z8" i="1"/>
  <c r="AA8" i="1" s="1"/>
  <c r="Z57" i="1"/>
  <c r="AA57" i="1" s="1"/>
  <c r="Z101" i="1"/>
  <c r="AA101" i="1" s="1"/>
  <c r="Z20" i="1"/>
  <c r="AA20" i="1" s="1"/>
  <c r="Z36" i="1"/>
  <c r="AA36" i="1" s="1"/>
  <c r="Z52" i="1"/>
  <c r="AA52" i="1" s="1"/>
  <c r="Z68" i="1"/>
  <c r="AA68" i="1" s="1"/>
  <c r="Z84" i="1"/>
  <c r="AA84" i="1" s="1"/>
  <c r="Z16" i="1"/>
  <c r="AA16" i="1" s="1"/>
  <c r="Z65" i="1"/>
  <c r="AA65" i="1" s="1"/>
  <c r="Z5" i="1"/>
  <c r="AA5" i="1" s="1"/>
  <c r="Z22" i="1"/>
  <c r="Z38" i="1"/>
  <c r="AA38" i="1" s="1"/>
  <c r="Z54" i="1"/>
  <c r="AA54" i="1" s="1"/>
  <c r="Z70" i="1"/>
  <c r="AA70" i="1" s="1"/>
  <c r="Z86" i="1"/>
  <c r="AA86" i="1" s="1"/>
  <c r="Z102" i="1"/>
  <c r="AA102" i="1" s="1"/>
  <c r="Z37" i="1"/>
  <c r="AA37" i="1" s="1"/>
  <c r="Z93" i="1"/>
  <c r="AA93" i="1" s="1"/>
  <c r="Z23" i="1"/>
  <c r="AA23" i="1" s="1"/>
  <c r="Z39" i="1"/>
  <c r="AA39" i="1" s="1"/>
  <c r="Z55" i="1"/>
  <c r="AA55" i="1" s="1"/>
  <c r="Z71" i="1"/>
  <c r="AA71" i="1" s="1"/>
  <c r="Z87" i="1"/>
  <c r="AA87" i="1" s="1"/>
  <c r="Z103" i="1"/>
  <c r="AA103" i="1" s="1"/>
  <c r="Z33" i="1"/>
  <c r="AA33" i="1" s="1"/>
  <c r="Z81" i="1"/>
  <c r="AA81" i="1" s="1"/>
  <c r="Z11" i="1"/>
  <c r="AA11" i="1" s="1"/>
  <c r="Z28" i="1"/>
  <c r="AA28" i="1" s="1"/>
  <c r="Z44" i="1"/>
  <c r="AA44" i="1" s="1"/>
  <c r="Z60" i="1"/>
  <c r="AA60" i="1" s="1"/>
  <c r="Z76" i="1"/>
  <c r="AA76" i="1" s="1"/>
  <c r="Z92" i="1"/>
  <c r="AA92" i="1" s="1"/>
  <c r="Z41" i="1"/>
  <c r="AA41" i="1" s="1"/>
  <c r="Z85" i="1"/>
  <c r="AA85" i="1" s="1"/>
  <c r="Z9" i="1"/>
  <c r="AA9" i="1" s="1"/>
  <c r="Z26" i="1"/>
  <c r="AA26" i="1" s="1"/>
  <c r="Z42" i="1"/>
  <c r="AA42" i="1" s="1"/>
  <c r="Z58" i="1"/>
  <c r="AA58" i="1" s="1"/>
  <c r="Z74" i="1"/>
  <c r="AA74" i="1" s="1"/>
  <c r="Z90" i="1"/>
  <c r="AA90" i="1" s="1"/>
  <c r="Z18" i="1"/>
  <c r="AA18" i="1" s="1"/>
  <c r="Z49" i="1"/>
  <c r="AA49" i="1" s="1"/>
  <c r="Z10" i="1"/>
  <c r="AA10" i="1" s="1"/>
  <c r="Z27" i="1"/>
  <c r="AA27" i="1" s="1"/>
  <c r="Z43" i="1"/>
  <c r="AA43" i="1" s="1"/>
  <c r="Z59" i="1"/>
  <c r="AA59" i="1" s="1"/>
  <c r="Z75" i="1"/>
  <c r="AA75" i="1" s="1"/>
  <c r="Z91" i="1"/>
  <c r="AA91" i="1" s="1"/>
  <c r="Z100" i="1"/>
  <c r="AA100" i="1" s="1"/>
  <c r="Z45" i="1"/>
  <c r="AA45" i="1" s="1"/>
  <c r="Z89" i="1"/>
  <c r="AA89" i="1" s="1"/>
  <c r="Z15" i="1"/>
  <c r="AA15" i="1" s="1"/>
  <c r="Z32" i="1"/>
  <c r="AA32" i="1" s="1"/>
  <c r="Z48" i="1"/>
  <c r="AA48" i="1" s="1"/>
  <c r="Z64" i="1"/>
  <c r="AA64" i="1" s="1"/>
  <c r="Z80" i="1"/>
  <c r="AA80" i="1" s="1"/>
  <c r="Z96" i="1"/>
  <c r="AA96" i="1" s="1"/>
  <c r="Z53" i="1"/>
  <c r="AA53" i="1" s="1"/>
  <c r="AA22" i="1"/>
  <c r="AA97" i="1"/>
  <c r="AA30" i="1"/>
  <c r="AA104" i="1" l="1"/>
  <c r="AB4" i="1" s="1"/>
  <c r="AC4" i="1" l="1"/>
  <c r="AD4" i="1" s="1"/>
  <c r="AB6" i="1"/>
  <c r="AC6" i="1" s="1"/>
  <c r="AD6" i="1" s="1"/>
  <c r="AB5" i="1"/>
  <c r="AC5" i="1" s="1"/>
  <c r="AD5" i="1" s="1"/>
  <c r="AB7" i="1"/>
  <c r="AC7" i="1" s="1"/>
  <c r="AD7" i="1" s="1"/>
  <c r="AB8" i="1"/>
  <c r="AC8" i="1" s="1"/>
  <c r="AD8" i="1" s="1"/>
  <c r="AB10" i="1"/>
  <c r="AC10" i="1" s="1"/>
  <c r="AD10" i="1" s="1"/>
  <c r="AB9" i="1"/>
  <c r="AC9" i="1" s="1"/>
  <c r="AD9" i="1" s="1"/>
  <c r="AB12" i="1"/>
  <c r="AC12" i="1" s="1"/>
  <c r="AD12" i="1" s="1"/>
  <c r="AB11" i="1"/>
  <c r="AC11" i="1" s="1"/>
  <c r="AD11" i="1" s="1"/>
  <c r="AB14" i="1"/>
  <c r="AC14" i="1" s="1"/>
  <c r="AD14" i="1" s="1"/>
  <c r="AB13" i="1"/>
  <c r="AC13" i="1" s="1"/>
  <c r="AD13" i="1" s="1"/>
  <c r="AB16" i="1"/>
  <c r="AC16" i="1" s="1"/>
  <c r="AD16" i="1" s="1"/>
  <c r="AB15" i="1"/>
  <c r="AC15" i="1" s="1"/>
  <c r="AD15" i="1" s="1"/>
  <c r="AB17" i="1"/>
  <c r="AC17" i="1" s="1"/>
  <c r="AD17" i="1" s="1"/>
  <c r="AB18" i="1"/>
  <c r="AC18" i="1" s="1"/>
  <c r="AD18" i="1" s="1"/>
  <c r="AB20" i="1"/>
  <c r="AC20" i="1" s="1"/>
  <c r="AD20" i="1" s="1"/>
  <c r="AB19" i="1"/>
  <c r="AC19" i="1" s="1"/>
  <c r="AD19" i="1" s="1"/>
  <c r="AB21" i="1"/>
  <c r="AC21" i="1" s="1"/>
  <c r="AD21" i="1" s="1"/>
  <c r="AB22" i="1"/>
  <c r="AC22" i="1" s="1"/>
  <c r="AD22" i="1" s="1"/>
  <c r="AB23" i="1"/>
  <c r="AC23" i="1" s="1"/>
  <c r="AD23" i="1" s="1"/>
  <c r="AB24" i="1"/>
  <c r="AC24" i="1" s="1"/>
  <c r="AD24" i="1" s="1"/>
  <c r="AB25" i="1"/>
  <c r="AC25" i="1" s="1"/>
  <c r="AD25" i="1" s="1"/>
  <c r="AB26" i="1"/>
  <c r="AC26" i="1" s="1"/>
  <c r="AD26" i="1" s="1"/>
  <c r="AB28" i="1"/>
  <c r="AC28" i="1" s="1"/>
  <c r="AD28" i="1" s="1"/>
  <c r="AB27" i="1"/>
  <c r="AC27" i="1" s="1"/>
  <c r="AD27" i="1" s="1"/>
  <c r="AB29" i="1"/>
  <c r="AC29" i="1" s="1"/>
  <c r="AD29" i="1" s="1"/>
  <c r="AB30" i="1"/>
  <c r="AC30" i="1" s="1"/>
  <c r="AD30" i="1" s="1"/>
  <c r="AB32" i="1"/>
  <c r="AC32" i="1" s="1"/>
  <c r="AD32" i="1" s="1"/>
  <c r="AB31" i="1"/>
  <c r="AC31" i="1" s="1"/>
  <c r="AD31" i="1" s="1"/>
  <c r="AB33" i="1"/>
  <c r="AC33" i="1" s="1"/>
  <c r="AD33" i="1" s="1"/>
  <c r="AB34" i="1"/>
  <c r="AC34" i="1" s="1"/>
  <c r="AD34" i="1" s="1"/>
  <c r="AB35" i="1"/>
  <c r="AC35" i="1" s="1"/>
  <c r="AD35" i="1" s="1"/>
  <c r="AB36" i="1"/>
  <c r="AC36" i="1" s="1"/>
  <c r="AD36" i="1" s="1"/>
  <c r="AB37" i="1"/>
  <c r="AC37" i="1" s="1"/>
  <c r="AD37" i="1" s="1"/>
  <c r="AB38" i="1"/>
  <c r="AC38" i="1" s="1"/>
  <c r="AD38" i="1" s="1"/>
  <c r="AB39" i="1"/>
  <c r="AC39" i="1" s="1"/>
  <c r="AD39" i="1" s="1"/>
  <c r="AB40" i="1"/>
  <c r="AC40" i="1" s="1"/>
  <c r="AD40" i="1" s="1"/>
  <c r="AB41" i="1"/>
  <c r="AC41" i="1" s="1"/>
  <c r="AD41" i="1" s="1"/>
  <c r="AB42" i="1"/>
  <c r="AC42" i="1" s="1"/>
  <c r="AD42" i="1" s="1"/>
  <c r="AB44" i="1"/>
  <c r="AC44" i="1" s="1"/>
  <c r="AD44" i="1" s="1"/>
  <c r="AB43" i="1"/>
  <c r="AC43" i="1" s="1"/>
  <c r="AD43" i="1" s="1"/>
  <c r="AB45" i="1"/>
  <c r="AC45" i="1" s="1"/>
  <c r="AD45" i="1" s="1"/>
  <c r="AB46" i="1"/>
  <c r="AC46" i="1" s="1"/>
  <c r="AD46" i="1" s="1"/>
  <c r="AB48" i="1"/>
  <c r="AC48" i="1" s="1"/>
  <c r="AD48" i="1" s="1"/>
  <c r="AB47" i="1"/>
  <c r="AC47" i="1" s="1"/>
  <c r="AD47" i="1" s="1"/>
  <c r="AB50" i="1"/>
  <c r="AC50" i="1" s="1"/>
  <c r="AD50" i="1" s="1"/>
  <c r="AB49" i="1"/>
  <c r="AC49" i="1" s="1"/>
  <c r="AD49" i="1" s="1"/>
  <c r="AB52" i="1"/>
  <c r="AC52" i="1" s="1"/>
  <c r="AD52" i="1" s="1"/>
  <c r="AB51" i="1"/>
  <c r="AC51" i="1" s="1"/>
  <c r="AD51" i="1" s="1"/>
  <c r="AB53" i="1"/>
  <c r="AC53" i="1" s="1"/>
  <c r="AD53" i="1" s="1"/>
  <c r="AB54" i="1"/>
  <c r="AC54" i="1" s="1"/>
  <c r="AD54" i="1" s="1"/>
  <c r="AB55" i="1"/>
  <c r="AC55" i="1" s="1"/>
  <c r="AD55" i="1" s="1"/>
  <c r="AB56" i="1"/>
  <c r="AC56" i="1" s="1"/>
  <c r="AD56" i="1" s="1"/>
  <c r="AB58" i="1"/>
  <c r="AC58" i="1" s="1"/>
  <c r="AD58" i="1" s="1"/>
  <c r="AB57" i="1"/>
  <c r="AC57" i="1" s="1"/>
  <c r="AD57" i="1" s="1"/>
  <c r="AB59" i="1"/>
  <c r="AC59" i="1" s="1"/>
  <c r="AD59" i="1" s="1"/>
  <c r="AB60" i="1"/>
  <c r="AC60" i="1" s="1"/>
  <c r="AD60" i="1" s="1"/>
  <c r="AB62" i="1"/>
  <c r="AC62" i="1" s="1"/>
  <c r="AD62" i="1" s="1"/>
  <c r="AB61" i="1"/>
  <c r="AC61" i="1" s="1"/>
  <c r="AD61" i="1" s="1"/>
  <c r="AB64" i="1"/>
  <c r="AC64" i="1" s="1"/>
  <c r="AD64" i="1" s="1"/>
  <c r="AB63" i="1"/>
  <c r="AC63" i="1" s="1"/>
  <c r="AD63" i="1" s="1"/>
  <c r="AB65" i="1"/>
  <c r="AC65" i="1" s="1"/>
  <c r="AD65" i="1" s="1"/>
  <c r="AB66" i="1"/>
  <c r="AC66" i="1" s="1"/>
  <c r="AD66" i="1" s="1"/>
  <c r="AB67" i="1"/>
  <c r="AC67" i="1" s="1"/>
  <c r="AD67" i="1" s="1"/>
  <c r="AB68" i="1"/>
  <c r="AC68" i="1" s="1"/>
  <c r="AD68" i="1" s="1"/>
  <c r="AB70" i="1"/>
  <c r="AC70" i="1" s="1"/>
  <c r="AD70" i="1" s="1"/>
  <c r="AB69" i="1"/>
  <c r="AC69" i="1" s="1"/>
  <c r="AD69" i="1" s="1"/>
  <c r="AB72" i="1"/>
  <c r="AC72" i="1" s="1"/>
  <c r="AD72" i="1" s="1"/>
  <c r="AB71" i="1"/>
  <c r="AC71" i="1" s="1"/>
  <c r="AD71" i="1" s="1"/>
  <c r="AB74" i="1"/>
  <c r="AC74" i="1" s="1"/>
  <c r="AD74" i="1" s="1"/>
  <c r="AB73" i="1"/>
  <c r="AC73" i="1" s="1"/>
  <c r="AD73" i="1" s="1"/>
  <c r="AB76" i="1"/>
  <c r="AC76" i="1" s="1"/>
  <c r="AD76" i="1" s="1"/>
  <c r="AB75" i="1"/>
  <c r="AC75" i="1" s="1"/>
  <c r="AD75" i="1" s="1"/>
  <c r="AB78" i="1"/>
  <c r="AC78" i="1" s="1"/>
  <c r="AD78" i="1" s="1"/>
  <c r="AB77" i="1"/>
  <c r="AC77" i="1" s="1"/>
  <c r="AD77" i="1" s="1"/>
  <c r="AB80" i="1"/>
  <c r="AC80" i="1" s="1"/>
  <c r="AD80" i="1" s="1"/>
  <c r="AB79" i="1"/>
  <c r="AC79" i="1" s="1"/>
  <c r="AD79" i="1" s="1"/>
  <c r="AB82" i="1"/>
  <c r="AC82" i="1" s="1"/>
  <c r="AD82" i="1" s="1"/>
  <c r="AB81" i="1"/>
  <c r="AC81" i="1" s="1"/>
  <c r="AD81" i="1" s="1"/>
  <c r="AB84" i="1"/>
  <c r="AC84" i="1" s="1"/>
  <c r="AD84" i="1" s="1"/>
  <c r="AB83" i="1"/>
  <c r="AC83" i="1" s="1"/>
  <c r="AD83" i="1" s="1"/>
  <c r="AB86" i="1"/>
  <c r="AC86" i="1" s="1"/>
  <c r="AD86" i="1" s="1"/>
  <c r="AB85" i="1"/>
  <c r="AC85" i="1" s="1"/>
  <c r="AD85" i="1" s="1"/>
  <c r="AB87" i="1"/>
  <c r="AC87" i="1" s="1"/>
  <c r="AD87" i="1" s="1"/>
  <c r="AB88" i="1"/>
  <c r="AC88" i="1" s="1"/>
  <c r="AD88" i="1" s="1"/>
  <c r="AB89" i="1"/>
  <c r="AC89" i="1" s="1"/>
  <c r="AD89" i="1" s="1"/>
  <c r="AB90" i="1"/>
  <c r="AC90" i="1" s="1"/>
  <c r="AD90" i="1" s="1"/>
  <c r="AB92" i="1"/>
  <c r="AC92" i="1" s="1"/>
  <c r="AD92" i="1" s="1"/>
  <c r="AB91" i="1"/>
  <c r="AC91" i="1" s="1"/>
  <c r="AD91" i="1" s="1"/>
  <c r="AB93" i="1"/>
  <c r="AC93" i="1" s="1"/>
  <c r="AD93" i="1" s="1"/>
  <c r="AB94" i="1"/>
  <c r="AC94" i="1" s="1"/>
  <c r="AD94" i="1" s="1"/>
  <c r="AB95" i="1"/>
  <c r="AC95" i="1" s="1"/>
  <c r="AD95" i="1" s="1"/>
  <c r="AB96" i="1"/>
  <c r="AC96" i="1" s="1"/>
  <c r="AD96" i="1" s="1"/>
  <c r="AB98" i="1"/>
  <c r="AC98" i="1" s="1"/>
  <c r="AD98" i="1" s="1"/>
  <c r="AB97" i="1"/>
  <c r="AC97" i="1" s="1"/>
  <c r="AD97" i="1" s="1"/>
  <c r="AB100" i="1"/>
  <c r="AC100" i="1" s="1"/>
  <c r="AD100" i="1" s="1"/>
  <c r="AB102" i="1"/>
  <c r="AC102" i="1" s="1"/>
  <c r="AD102" i="1" s="1"/>
  <c r="AB99" i="1"/>
  <c r="AC99" i="1" s="1"/>
  <c r="AD99" i="1" s="1"/>
  <c r="AB103" i="1"/>
  <c r="AC103" i="1" s="1"/>
  <c r="AD103" i="1" s="1"/>
  <c r="AB101" i="1"/>
  <c r="AC101" i="1" s="1"/>
  <c r="AD101" i="1" s="1"/>
  <c r="AC104" i="1" l="1"/>
</calcChain>
</file>

<file path=xl/sharedStrings.xml><?xml version="1.0" encoding="utf-8"?>
<sst xmlns="http://schemas.openxmlformats.org/spreadsheetml/2006/main" count="1150" uniqueCount="191">
  <si>
    <t>Διαμέρισμα</t>
  </si>
  <si>
    <t>Ύψος διαμερίσματος</t>
  </si>
  <si>
    <t>Όγκος διαμερίσματος</t>
  </si>
  <si>
    <t>Εξωτερική θερμοκρασία</t>
  </si>
  <si>
    <t>Εσωτερική θερμοκρασία</t>
  </si>
  <si>
    <t>ΔΤ</t>
  </si>
  <si>
    <t>Total</t>
  </si>
  <si>
    <t>Δομικό στοιχείο</t>
  </si>
  <si>
    <t>Συντελεστής θερμοπερατότητας U</t>
  </si>
  <si>
    <t>[W/(m²∙K)]</t>
  </si>
  <si>
    <t>Τοίχος</t>
  </si>
  <si>
    <t>Τοιχοποιία από ωμόπλινθο πάχους έως 50 cm επιχρισμένη εσωτερικά και εξωτερικά (αίτηση πολεοδομικής ή οικοδομικής άδειας πριν την 21/12/2007)</t>
  </si>
  <si>
    <t>Φέρουσα κατασκευή</t>
  </si>
  <si>
    <t>Τοιχοποιία από πέτρα Τροόδους πάχους έως 50 cm επιχρισμένη εσωτερικά και εξωτερικά (αίτηση πολεοδομικής ή οικοδομικής άδειας πριν την 21/12/2007)</t>
  </si>
  <si>
    <t>Κούφωμα</t>
  </si>
  <si>
    <t>Τοιχοποιία από πέτρα Γερολάκκου πάχους έως 50 cm επιχρισμένη εσωτερικά και εξωτερικά (αίτηση πολεοδομικής ή οικοδομικής άδειας πριν την 21/12/2007)</t>
  </si>
  <si>
    <t>Τοιχοποιία από πέτρα Πάχνας πάχους έως 50 cm. επιχρισμένη εσωτερικά και εξωτερικά (αίτηση πολεοδομικής ή οικοδομικής άδειας πριν την 21/12/2007)</t>
  </si>
  <si>
    <t>Τοιχοποιία από πέτρα Λυμπιών πάχους έως 50 εκ. επιχρισμένη εσωτερικά και εξωτερικά (αίτηση πολεοδομικής ή οικοδομικής άδειας πριν την 21/12/2007)</t>
  </si>
  <si>
    <t>Τοιχοποιία από οπτόπλινθο πάχους 25 cm επιχρισμένη εσωτερικά και εξωτερικά, χωρίς θερμομόνωση (αίτηση πολεοδομικής ή οικοδομικής άδειας πριν την 21/12/2007)</t>
  </si>
  <si>
    <t>Δικέλυφη τοιχοποιία πάχους 30 cm επιχρισμένη εσωτερικά και εξωτερικά, με θερμομόνωση (αίτηση πολεοδομικής ή οικοδομικής άδειας πριν την 21/12/2007)</t>
  </si>
  <si>
    <t>Δικέλυφη τοιχοποιία πάχους 30 cm επιχρισμένη εσωτερικά και εξωτερικά, χωρίς θερμομόνωση (αίτηση πολεοδομικής ή οικοδομικής άδειας πριν την 21/12/2007)</t>
  </si>
  <si>
    <t>Στοιχεία οπλισμένου σκυροδέματος (υποστύλωμα, δοκός, τοιχίο) πάχους 20 cm επιχρισμένα εσωτερικά και εξωτερικά, χωρίς θερμομόνωση (1% χάλυβας) (αίτηση πολεοδομικής ή οικοδομικής άδειας πριν την 21/12/2007)</t>
  </si>
  <si>
    <t>Στοιχεία οπλισμένου σκυροδέματος (υποστύλωμα, δοκός, τοιχίο) πάχους 25 cm επιχρισμένα εσωτερικά και εξωτερικά, χωρίς θερμομόνωση (1% χάλυβας) (αίτηση πολεοδομικής ή οικοδομικής άδειας πριν την 21/12/2007)</t>
  </si>
  <si>
    <t>Στοιχεία οπλισμένου σκυροδέματος (υποστύλωμα, δοκός, τοιχίο) πάχους 25 cm επιχρισμένα εσωτερικά και εξωτερικά, χωρίς θερμομόνωση (2% χάλυβας) (αίτηση πολεοδομικής ή οικοδομικής άδειας πριν την 21/12/2007)</t>
  </si>
  <si>
    <t>Τοιχοποιία από τσιμεντόπλινθο πάχους 25 cm επιχρισμένη εσωτερικά και εξωτερικά, χωρίς θερμομόνωση (αίτηση πολεοδομικής ή οικοδομικής άδειας πριν την 21/12/2007)</t>
  </si>
  <si>
    <t>Οροφή με κεραμοσκεπή (κλίση ~20°) (αίτηση πολεοδομικής ή οικοδομικής άδειας πριν την 21/12/2007)</t>
  </si>
  <si>
    <t>Οροφή με κεραμοσκεπή (κλίση ~20°, αεριζόμενη) με οριζόντια οροφή (αίτηση πολεοδομικής ή οικοδομικής άδειας πριν την 21/12/2007)</t>
  </si>
  <si>
    <t>Οροφή με κεραμοσκεπή (κλίση ~20°, αεριζόμενη) με οριζόντια πλάκα από οπλισμένο σκυρόδεμα, επιχρισμένη εσωτερικά, χωρίς θερμομόνωση (αίτηση πολεοδομικής ή οικοδομικής άδειας πριν την 21/12/2007)</t>
  </si>
  <si>
    <t>Οροφή με δώμα από ξύλινους πήχεις, καλαμωτή ή ξύλινα κλαδιά, ψάθα και σκυρόδεμα μέσης πυκνότητας (αίτηση πολεοδομικής ή οικοδομικής άδειας πριν την 21/12/2007)</t>
  </si>
  <si>
    <t>Οροφή με δώμα από οπλισμένο σκυρόδεμα, επιχρισμένη εσωτερικά, με στρώση κλίσεων και υγρομόνωση, χωρίς θερμομόνωση (αίτηση πολεοδομικής ή οικοδομικής άδειας πριν την 21/12/2007)</t>
  </si>
  <si>
    <t>Κεκλιμένη οροφή (&lt;30ο) από οπλισμένο σκυρόδεμα και επικάλυψη με κεραμίδια, χωρίς θερμομόνωση (αίτηση πολεοδομικής ή οικοδομικής άδειας πριν την 21/12/2007)</t>
  </si>
  <si>
    <t>Κεκλιμένη οροφή (&gt;30ο) από οπλισμένο σκυρόδεμα και επικάλυψη με κεραμίδια, χωρίς θερμομόνωση (αίτηση πολεοδομικής ή οικοδομικής άδειας πριν την 21/12/2007)</t>
  </si>
  <si>
    <t>Δάπεδο σε επαφή με το έδαφος (γαρμπιλοσκυρόδεμα, τσιμεντοκονίαμα, μάρμαρο ή μωσαϊκές πλάκες) (αίτηση πολεοδομικής ή οικοδομικής άδειας πριν την 21/12/2007)</t>
  </si>
  <si>
    <t>Δάπεδο σε επαφή με το έδαφος (οπλισμένο σκυρόδεμα, σκυρόδεμα μέσης πυκνότητας, μάρμαρο ή μωσαϊκές πλάκες) (αίτηση πολεοδομικής ή οικοδομικής άδειας πριν την 21/12/2007)</t>
  </si>
  <si>
    <t>Δάπεδο υπεράνω πυλωτής, χωρίς θερμομόνωση (αίτηση πολεοδομικής ή οικοδομικής άδειας πριν την 21/12/2007)</t>
  </si>
  <si>
    <t>Δάπεδο σε επαφή με μη θερμαινόμενο χώρο, χωρίς θερμομόνωση (αίτηση πολεοδομικής ή οικοδομικής άδειας πριν την 21/12/2007)</t>
  </si>
  <si>
    <t>Αδιαφανή κατακόρυφα στοιχεία κελύφους (Περίοδος 2007 – 2013)</t>
  </si>
  <si>
    <t>Οριζόντια στοιχεία κελύφους (οροφές, δώματα, δάπεδο υπεράνω πυλωτής) (Περίοδος 2007 – 2013)</t>
  </si>
  <si>
    <t>Δάπεδα υπερκείμενα μη θερμαινόμενου χώρου (Περίοδος 2007 – 2013)</t>
  </si>
  <si>
    <t>Αδιαφανή κατακόρυφα στοιχεία κελύφους (Περίοδος 2013 – 2016)</t>
  </si>
  <si>
    <t>Οριζόντια στοιχεία κελύφους (οροφές, δώματα, δάπεδο υπεράνω πυλωτής) (Περίοδος 2013 – 2016)</t>
  </si>
  <si>
    <t>Δάπεδα υπερκείμενα μη θερμαινόμενου χώρου (Περίοδος 2013 – 2016)</t>
  </si>
  <si>
    <t>Αδιαφανή κατακόρυφα στοιχεία κελύφους (Περίοδος 2017 έως σήμερα)</t>
  </si>
  <si>
    <t>0,60*</t>
  </si>
  <si>
    <t>Οριζόντια στοιχεία κελύφους (οροφές, δώματα, δάπεδο υπεράνω πυλωτής) (Περίοδος 2017 έως σήμερα)</t>
  </si>
  <si>
    <t>Δάπεδα υπερκείμενα μη θερμαινόμενου χώρου (Περίοδος 2017 έως σήμερα)</t>
  </si>
  <si>
    <t>–</t>
  </si>
  <si>
    <t>Περίοδος μελέτης κτιρίου</t>
  </si>
  <si>
    <t>Συντελεστής θερμοπερατότητας κουφώματος</t>
  </si>
  <si>
    <t>2007-2013</t>
  </si>
  <si>
    <t>2013-2016</t>
  </si>
  <si>
    <t>2017-σήμερα</t>
  </si>
  <si>
    <t>PCODE_I</t>
  </si>
  <si>
    <t>MEDIAN</t>
  </si>
  <si>
    <t>Descr_median</t>
  </si>
  <si>
    <t>Average</t>
  </si>
  <si>
    <t>Μήνας</t>
  </si>
  <si>
    <t>Μέση θερμοκρασία (°C)</t>
  </si>
  <si>
    <r>
      <t>Μέση ολική ηλιακή ακτινοβολία (W/m</t>
    </r>
    <r>
      <rPr>
        <b/>
        <vertAlign val="superscript"/>
        <sz val="9"/>
        <color theme="1"/>
        <rFont val="Calibri"/>
        <family val="2"/>
        <charset val="161"/>
        <scheme val="minor"/>
      </rPr>
      <t>2</t>
    </r>
    <r>
      <rPr>
        <b/>
        <sz val="9"/>
        <color theme="1"/>
        <rFont val="Calibri"/>
        <family val="2"/>
        <charset val="161"/>
        <scheme val="minor"/>
      </rPr>
      <t>)</t>
    </r>
  </si>
  <si>
    <r>
      <t>Μηνιαία ηλιακή ακτινοβολία στο οριζόντιο επίπεδο (kWh/m</t>
    </r>
    <r>
      <rPr>
        <b/>
        <vertAlign val="superscript"/>
        <sz val="9"/>
        <color theme="1"/>
        <rFont val="Calibri"/>
        <family val="2"/>
        <charset val="161"/>
        <scheme val="minor"/>
      </rPr>
      <t>2</t>
    </r>
    <r>
      <rPr>
        <b/>
        <sz val="9"/>
        <color theme="1"/>
        <rFont val="Calibri"/>
        <family val="2"/>
        <charset val="161"/>
        <scheme val="minor"/>
      </rPr>
      <t>)</t>
    </r>
  </si>
  <si>
    <t>Μέση ταχύτητα ανέμου (m/s)</t>
  </si>
  <si>
    <r>
      <t>Θερμοκρασία εδάφους</t>
    </r>
    <r>
      <rPr>
        <b/>
        <vertAlign val="superscript"/>
        <sz val="9"/>
        <color theme="1"/>
        <rFont val="Calibri"/>
        <family val="2"/>
        <charset val="161"/>
        <scheme val="minor"/>
      </rPr>
      <t>1</t>
    </r>
    <r>
      <rPr>
        <b/>
        <sz val="9"/>
        <color theme="1"/>
        <rFont val="Calibri"/>
        <family val="2"/>
        <charset val="161"/>
        <scheme val="minor"/>
      </rPr>
      <t xml:space="preserve"> (°C)</t>
    </r>
  </si>
  <si>
    <t>Low land</t>
  </si>
  <si>
    <t>Ιανουάριος</t>
  </si>
  <si>
    <t>Φεβρουάριος</t>
  </si>
  <si>
    <t>Μάρτιος</t>
  </si>
  <si>
    <t>Απρίλιος</t>
  </si>
  <si>
    <t>Μάιος</t>
  </si>
  <si>
    <t>Ιούνιος</t>
  </si>
  <si>
    <t>Ιούλιος</t>
  </si>
  <si>
    <t>Αύγουστος</t>
  </si>
  <si>
    <t>Σεπτέμβριος</t>
  </si>
  <si>
    <t>Οκτώβριος</t>
  </si>
  <si>
    <t>Νοέμβριος</t>
  </si>
  <si>
    <t>Δεκέμβριος</t>
  </si>
  <si>
    <t xml:space="preserve">Φεβρουάριος </t>
  </si>
  <si>
    <t>Semi mountainous</t>
  </si>
  <si>
    <t>Mountainous</t>
  </si>
  <si>
    <t>Coastal</t>
  </si>
  <si>
    <t>Ταχυδρομικός Κώδικας</t>
  </si>
  <si>
    <t>Εμβαδόν κουφώματος</t>
  </si>
  <si>
    <t>Περίοδος μελέτης κτιρίου - αφορά κουφώματα</t>
  </si>
  <si>
    <t>Um τοίχου</t>
  </si>
  <si>
    <t>U κουφώματος</t>
  </si>
  <si>
    <t>Qβ.ολ</t>
  </si>
  <si>
    <t>qβ</t>
  </si>
  <si>
    <t>Qi</t>
  </si>
  <si>
    <t>εi</t>
  </si>
  <si>
    <t>πi</t>
  </si>
  <si>
    <t>Εμβαδόν Οροφής (αφορά διαμερίσματα που η οροφή έχει επαφή με τον εξωτερικό χώρο - ρετιρέ)</t>
  </si>
  <si>
    <t>Επιλογή 2 - Από Λίστα</t>
  </si>
  <si>
    <t>Επιλογή 1 - Εισαγωγή από χρήστη</t>
  </si>
  <si>
    <t>Μέσοι Συντελεστές Θερμοπερατότητας</t>
  </si>
  <si>
    <t>Αποτελέσματα</t>
  </si>
  <si>
    <t>Θερμοκρασία</t>
  </si>
  <si>
    <t>Γεωμετρικά Χαρακτηριστικά</t>
  </si>
  <si>
    <t>Εμβαδόν Τουβλοδομής (εξωτερική τοιχοποιία)</t>
  </si>
  <si>
    <t>Εμβαδόν Φέρουσας (συμπληρώνεται αν είναι γνωστό)</t>
  </si>
  <si>
    <t>Εμβαδόν εσωτερικών χώρων (αφορά εμβαδό εσωτερικών χώρων για υπολογισμό του όγκου του διαμερίσματος)</t>
  </si>
  <si>
    <t>Πολλαπλασιαστής (εντελώς όμοια διαμερίσματα*)</t>
  </si>
  <si>
    <t>Ανηγμένος όγκος (όγκος * πολλαπλασιαστής)</t>
  </si>
  <si>
    <t>Συντελεστής Θερμοπερατότητας Τουβλοδομής - εισαγωγή</t>
  </si>
  <si>
    <t>Συντελεστής Θερμοπερατότητας φέρουσας - εισαγωγή</t>
  </si>
  <si>
    <t>Συντελεστής θερμοπερατότητας κουφώματος - εισαγωγή</t>
  </si>
  <si>
    <t>Συντελεστής θερμοπερατότητας τουβλοδομής - λίστα</t>
  </si>
  <si>
    <t>Συντελεστής θερμοπερατότητας κουφώματος - λίστα</t>
  </si>
  <si>
    <t>%</t>
  </si>
  <si>
    <t>Εργαλείο υπολογισμού της κατανομής των δαπανών που αφορούν τη θερμική ενέργεια που διανέμεται από ένα κεντρικό σύστημα στα διάφορα διαμερίσματα μιας πολυκατοικίας</t>
  </si>
  <si>
    <t>Σκοπός εργαλείου:</t>
  </si>
  <si>
    <t>Ο διαφανής και ακριβής καταμερισμός των δαπανών ανά διαμέρισμα πολυκατοικίας βάσει των Κανόνων Κατανομής Δαπανών Κεντρικής Θέρμανσης/Ψύξης Κτιρίου</t>
  </si>
  <si>
    <t>Εμβαδόν Οροφής</t>
  </si>
  <si>
    <t>Εμβαδόν Δαπέδου</t>
  </si>
  <si>
    <t>Αναφέρεται στο εμβαδόν τοίχου με άμεση επαφή με το εξωτερικό περιβάλλον.</t>
  </si>
  <si>
    <t>Εμβαδόν Κουφωμάτων</t>
  </si>
  <si>
    <t>Εμβαδόν εσωτερικών χώρων</t>
  </si>
  <si>
    <t>Αναφέρεται στο ύψος του κάθε διαμερίσματος. Χρησιμοποιείται για τον υπολογισμό του όγκου του διαμερίσματος</t>
  </si>
  <si>
    <t>Πολλαπλασιαστής</t>
  </si>
  <si>
    <t>Σε περίπτωση όπου στο κτίριο υπάρχουν εντελώς όμοια διαμερίσματα, ο χρήστης εισάγει μια φορά τα δεδομένα και στη συνέχεια δηλώνει τον αριθμό των εντελώς όμοιων διαμερισμάτων.</t>
  </si>
  <si>
    <t>Διαμερίσματα πρώτου και τελευταίου ορόφου ΔΕΝ μπορούν να θεωρηθούν εντελώς όμοια διαμερίσματα καθώς έρχονται σε επαφή με το εξωτερικό περιβάλλον σε περισσότερες επιφάνειες (δάπεδο ή οροφή αντίστοιχα)</t>
  </si>
  <si>
    <t>Εντελώς όμοια διαμερίσματα ορίζονται ως διαμερίσματα ΕΝΔΙΑΜΕΣΩΝ ορόφων που έχουν ακριβώς ίσο εμβαδό χαρακτηριστικών επιφανειών, ακριβώς ίδια χαρακτηριστικά θερμοπερατότητας και ακριβώς ίδιες επιφάνειες σε επαφή με το εξωτερικό περιβάλλον.</t>
  </si>
  <si>
    <t>Θερμοκρασία Εδάφους</t>
  </si>
  <si>
    <t>Εμβαδόν δαπέδου (αφορά διαμερίσματα που το δάπεδο έχει επαφή με τον εξωτερικό χώρο (αέρα) -πχ 1ος όροφος πυλωτή)</t>
  </si>
  <si>
    <t>Εμβαδόν δαπέδου (αφορά διαμερίσματα που το δάπεδο έχει επαφή με το έδαφος - ισόγειο)</t>
  </si>
  <si>
    <t>Συντελεστής Θερμοπερατότητας Δαπέδου με έδαφος - εισαγωγή</t>
  </si>
  <si>
    <t>Οροφή</t>
  </si>
  <si>
    <t>Δάπεδο</t>
  </si>
  <si>
    <t>Επιλογή τουβλοδομής</t>
  </si>
  <si>
    <t>Επιλογή οροφής</t>
  </si>
  <si>
    <t>Συντελεστής θερμοπερατότητας οροφής - λίστα</t>
  </si>
  <si>
    <t>Συντελεστής Θερμοπερατότητας Δαπέδου με αέρα (πχ. πυλωτή) - εισαγωγή</t>
  </si>
  <si>
    <t>Συντελεστής Θερμοπερατότητας φέρουσας - λίστα</t>
  </si>
  <si>
    <t>Επιλογή φέρουσας</t>
  </si>
  <si>
    <t>Συντελεστής Θερμοπερατότητας οροφής - εισαγωγή</t>
  </si>
  <si>
    <t>Επιλογή Δαπέδου σε επαφή με αέρα</t>
  </si>
  <si>
    <t>Συντελεστής θερμοπερατότητας δαπέδου σε επαφή με αέρα - λίστα</t>
  </si>
  <si>
    <t>Επιλογή Δαπέδου σε επαφή με έδαφος</t>
  </si>
  <si>
    <t>Συντελεστής θερμοπερατότητας δαπέδου σε επαφή με έδαφος - λίστα</t>
  </si>
  <si>
    <t>Αναφέρεται στο εμβαδόν οροφής σε άμεση επαφή με το εξωτερικό περιβάλλον. Διαμερίσματα ενδιάμεσων ορόφων και ισογείου ΔΕΝ απαιτούν τη συμπλήρωση του πεδίου</t>
  </si>
  <si>
    <t>Εμβαδόν Δαπέδου (έδαφος)</t>
  </si>
  <si>
    <t>Αναφέρεται στο εμβαδόν δαπέδου με άμεση επαφή με το έδαφος. Διαμερίσματα ορόφων ΔΕΝ συμπληρώνουν το πεδίο αυτό</t>
  </si>
  <si>
    <t>Εμβαδόν Τουβλοδομής</t>
  </si>
  <si>
    <t>Εμβαδόν Φέρουσας</t>
  </si>
  <si>
    <t>Αναφέρεται στο εμβαδόν της φέρουσας κατασκευής ανά διαμέρισμα. Αν δεν είναι γνωστό αφήνεται κενό</t>
  </si>
  <si>
    <t>Αναφέρεται στο συνολικό εμβαδόν κουφωμάτων ανά διαμέρισμα</t>
  </si>
  <si>
    <t>Αναφέρεται στο εμβαδόν δαπέδου με άμεση επαφή με το εξωτερικό περιβάλλον - αέρα. ΔΕΝ αφορά επαφή με το έδαφος. (πχ. Πάνω από πυλωτή)</t>
  </si>
  <si>
    <t>Αναφέρεται στο συνολικό εμβαδόν εσωτερικών χώρων ανά διαμέρισμα .  Χρησιμοποιείται για τον υπολογισμό του όγκου του διαμερίσματος</t>
  </si>
  <si>
    <t>Αναφέρεται στον όγκο του κάθε διαμερίσματος. Υπολογίζεται αυτόματα με την εισαγωγή του εμβαδού εσωτερικών χώρων και του ύψους του διαμερίσματος.</t>
  </si>
  <si>
    <t>Υπολογίζεται αυτόματα από το εργαλείο βάσει του Ταχυδρομικού Κώδικα</t>
  </si>
  <si>
    <t>Εισάγεται από τον χρήστη</t>
  </si>
  <si>
    <t xml:space="preserve">Θερμοκρασία εδάφους </t>
  </si>
  <si>
    <t>Η διαφορά μεταξύ εωτερικής και εξωτερικής θερμοκρασίας</t>
  </si>
  <si>
    <t>Εισαγωγή στοιχείων θερμοπερατότητας</t>
  </si>
  <si>
    <t>Διευκρίνιση</t>
  </si>
  <si>
    <t xml:space="preserve">1. Εισαγωγή από τον χρήστη </t>
  </si>
  <si>
    <t>2. Εισαγωγή από προεπιλεγμένη λίστα</t>
  </si>
  <si>
    <t>Ο χρήστης εισάγει τους συντελεστές θερμοπερατότητας για κάθε διαμέρισμα</t>
  </si>
  <si>
    <t>Για δομικά στοιχεία τα οποία δεν έχουν εμβαδόν (πχ δάπεδο σε επαφή με το έδαφος σε διαμέρισμα ορόφου) ο συντελεστής θερμοπερατότητας θα παραμείνει κενός</t>
  </si>
  <si>
    <t>Επιλογή 2 - Εισαγωγή από λίστα</t>
  </si>
  <si>
    <t xml:space="preserve">Ο χρήστης επιλέγει από τις σχετικές στήλες το δομικό στοιχείο που επιθυμεί </t>
  </si>
  <si>
    <t>Το εργαλείο συμπληρώνει αυτόματα τον αντίστοιχο συντελεστή θερμοπερατότητας</t>
  </si>
  <si>
    <t>Για σκοπούς ευκολίας εισάγεται μόνο ο συντελεστής θερμοπερατότητας για το δομικό στοιχείο με το μεγαλύτερο εμβαδόν</t>
  </si>
  <si>
    <t>Μέσοι Συντελεστές</t>
  </si>
  <si>
    <t>Επισκόπηση του αυτόματου υπολογισμού των (μέσων) συντελεστών θερμοπερατότητας που θα χρησιμοποιηθούν από το εργαλείο</t>
  </si>
  <si>
    <t>ΔΕΝ απαιτείται ενέργεια από τον χρήστη</t>
  </si>
  <si>
    <t xml:space="preserve">Επισκόπηση των αποτελεσμάτων του εργαλείου. </t>
  </si>
  <si>
    <t xml:space="preserve">συνολικές θερμικές απώλειες κτιρίου </t>
  </si>
  <si>
    <t xml:space="preserve">ειδικές βασικές απώλειες του κτιρίου </t>
  </si>
  <si>
    <t>Ανακατανεμημένες θερμικές απώλειες της ιδιοκτησίας (διαμέρισμα)</t>
  </si>
  <si>
    <t>Συντελεστής φόρτισης ανά διαμέρισμα</t>
  </si>
  <si>
    <t>Κατανομή δαπανών ανά διαμέρισμα</t>
  </si>
  <si>
    <t xml:space="preserve">πi (%) </t>
  </si>
  <si>
    <t>Χρήση εργαλείου</t>
  </si>
  <si>
    <t>Ο χρήστης δύναται να χρησιμοποιήσει το αποτέλεσμα της στήλης ΑΡ (%) για την κατανομή των δαπανών για κάθε διαμέρισμα</t>
  </si>
  <si>
    <t>Επιλογή 2 - Επιλογή από χρήστη</t>
  </si>
  <si>
    <t>Επεξήγηση Συντελεστών</t>
  </si>
  <si>
    <t>Συντελεστής θερμοπερατότητας οροφής: αφορά τον συντελεστή θερμοπερατότητας U για τα στοιχεία της οροφής του διαμερίσματος που είναι σε επαφή με το εξωτερικό περιβάλλον</t>
  </si>
  <si>
    <t>Συντελεστής θερμοπερατότητας δαπέδου με αέρα: αφορά τον συντελεστή θερμοπερατότητας U για τα στοιχεία του δαπέδου του διαμερίσματος (εσωτερικοί χώροι) που βρίσκονται σε επαφή με το περιβάλλον. Σημεία δαπέδου που βρίσκονται για παράδειγμα υπεράνω πυλωτής.</t>
  </si>
  <si>
    <t>Συντελεστής θερμοπερατότητας δαπέδου με έδαφος: αφορά τον συντελεστή θερμοπερατότητας U για τα στοιχεία του δαπέδου του διαμερίσματος (εσωτερικοί χώροι) που βρίσκονται σε άμεση επαφή με το έδαφος. Σε περίπτωση που ΔΕΝ υπάρχει επαφή με το έδαφος αφήνεται κενό (όμοια και το πεδίο με το αντίστοιχο εμβαδόν)</t>
  </si>
  <si>
    <t xml:space="preserve">Συντελεστής θερμοπερατότητας δαπέδου τουβλοδομής: αφορά τον συντελεστή θερμοπερατότητας U για τα στοιχεία της τουβλοδομής του διαμερίσματος που βρίσκεται σε επαφή με το εξωτερικό περιβάλλον. Εσωτερική τοιχοποιία ΔΕΝ περιλαμβάνεται. </t>
  </si>
  <si>
    <t>Συντελεστής θερμοπερατότητας φέρουσας: αφορά τον συντελεστή θερμοπερατότητας U για τα στοιχεία της φέρουσας κατασκευής. Σε περίπτωση που δεν είναι γνωστός ο συντελστής αυτός ή το αντίστοιχο εμβαδόν τότε το πεδίο παραμένει κενό.</t>
  </si>
  <si>
    <t>Συντελεστής θερμοπερατότητας κουφώματος: αφορά τον συντελεστή θερμοπερατότητας U για τα κουφώματα του διαμερίσματος. Σε περίπτωση που υπάρχουν στοιχεία κουφώματος με διαφορετικό U, τότε εισάγεται ο συντελεστής για το στοιχείο με το μεγαλύτερο εμβαδόν.</t>
  </si>
  <si>
    <t>Το εργαλείο προσφέρει 2 επιλογές εισαγωγής των στοιχείων θερμοπερατότητας ανά δομικό στοιχείο (βρίσκονται σε 2 ξεχωριστές καρτέλες: Επιλογή 1 και Επιλογή 2)</t>
  </si>
  <si>
    <t xml:space="preserve">Διευκρίνιση </t>
  </si>
  <si>
    <t>Σε περιπτώσεις όπου το εμβαδόν του δομικού στοιχείου ή η τιμή του συντελεστή θερμοπερατότητας, είναι άγνωστα τότε τόσο το σχετικό πεδίο εμβαδού αλλά και το αντίστοιχο πεδίο συντελεστή θερμοπερατότητας, παραμένουν κενά.</t>
  </si>
  <si>
    <t>Διαδικασία συμπλήρωσης των πεδίων του εργαλείου</t>
  </si>
  <si>
    <t>Διευκρίνιση:</t>
  </si>
  <si>
    <t>Το παρόν εργαλείο έχει βασιστεί στο πρότυπο CYS EN 12831-1,2017</t>
  </si>
  <si>
    <t>Εισάγεται ο Ταχυδρομικός Κώδικας της πολυκατοικίας για την οποία γίνεται η μελέτη. Το στοιχείο αυτό απαιτείται για τον υπολογισμό των θερμοκρασιών περιβάλλοντος και εδάφους.</t>
  </si>
  <si>
    <t>Χρωματικός κώδικας:</t>
  </si>
  <si>
    <t>Το κελί είναι κλειδωμένο για τον χρήστη και ΔΕΝ μπορεί να τύχει επεξεργασίας</t>
  </si>
  <si>
    <t>Το κελί αποτελεί πεδίο εισαγωγής ή επιλογής δεδομένων από τον χρήστη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</si>
</sst>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1"/>
      <scheme val="minor"/>
    </font>
    <font>
      <b/>
      <sz val="9"/>
      <color theme="1"/>
      <name val="Calibri"/>
      <family val="2"/>
      <charset val="161"/>
      <scheme val="minor"/>
    </font>
    <font>
      <i/>
      <sz val="9"/>
      <color theme="1"/>
      <name val="Calibri"/>
      <family val="2"/>
      <charset val="161"/>
      <scheme val="minor"/>
    </font>
    <font>
      <sz val="9"/>
      <color theme="1"/>
      <name val="Calibri"/>
      <family val="2"/>
      <charset val="161"/>
      <scheme val="minor"/>
    </font>
    <font>
      <sz val="8"/>
      <color theme="1"/>
      <name val="Consolas"/>
      <family val="2"/>
    </font>
    <font>
      <b/>
      <sz val="8"/>
      <color rgb="FFFFFFFF"/>
      <name val="Consolas"/>
      <family val="2"/>
    </font>
    <font>
      <b/>
      <vertAlign val="superscript"/>
      <sz val="9"/>
      <color theme="1"/>
      <name val="Calibri"/>
      <family val="2"/>
      <charset val="161"/>
      <scheme val="minor"/>
    </font>
    <font>
      <sz val="8"/>
      <color rgb="FF000000"/>
      <name val="Consolas"/>
      <family val="2"/>
    </font>
    <font>
      <sz val="9"/>
      <color rgb="FF000000"/>
      <name val="Calibri"/>
      <family val="2"/>
      <charset val="161"/>
      <scheme val="minor"/>
    </font>
    <font>
      <b/>
      <sz val="8"/>
      <color rgb="FFFF0000"/>
      <name val="Consolas"/>
      <family val="3"/>
    </font>
    <font>
      <sz val="11"/>
      <color theme="1"/>
      <name val="Calibri"/>
      <family val="2"/>
      <charset val="161"/>
      <scheme val="minor"/>
    </font>
    <font>
      <b/>
      <i/>
      <sz val="11"/>
      <color theme="1"/>
      <name val="Calibri"/>
      <family val="2"/>
      <charset val="161"/>
      <scheme val="minor"/>
    </font>
    <font>
      <b/>
      <sz val="16"/>
      <color theme="1"/>
      <name val="Calibri"/>
      <family val="2"/>
      <charset val="161"/>
      <scheme val="minor"/>
    </font>
    <font>
      <b/>
      <sz val="11"/>
      <color theme="1"/>
      <name val="Calibri"/>
      <family val="2"/>
      <charset val="161"/>
      <scheme val="minor"/>
    </font>
    <font>
      <b/>
      <u/>
      <sz val="11"/>
      <color theme="1"/>
      <name val="Calibri"/>
      <family val="2"/>
      <charset val="161"/>
      <scheme val="minor"/>
    </font>
    <font>
      <i/>
      <sz val="11"/>
      <color theme="1"/>
      <name val="Calibri"/>
      <family val="2"/>
      <charset val="161"/>
      <scheme val="minor"/>
    </font>
  </fonts>
  <fills count="7">
    <fill>
      <patternFill patternType="none"/>
    </fill>
    <fill>
      <patternFill patternType="gray125"/>
    </fill>
    <fill>
      <patternFill patternType="solid">
        <fgColor rgb="FFD9D9D9"/>
        <bgColor indexed="64"/>
      </patternFill>
    </fill>
    <fill>
      <patternFill patternType="solid">
        <fgColor rgb="FF4F81BD"/>
        <bgColor rgb="FF4F81BD"/>
      </patternFill>
    </fill>
    <fill>
      <patternFill patternType="solid">
        <fgColor rgb="FFDCE6F1"/>
        <bgColor rgb="FFDCE6F1"/>
      </patternFill>
    </fill>
    <fill>
      <patternFill patternType="solid">
        <fgColor theme="9" tint="0.79998168889431442"/>
        <bgColor indexed="64"/>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95B3D7"/>
      </left>
      <right/>
      <top style="thin">
        <color rgb="FF95B3D7"/>
      </top>
      <bottom style="thin">
        <color rgb="FF95B3D7"/>
      </bottom>
      <diagonal/>
    </border>
    <border>
      <left/>
      <right/>
      <top style="thin">
        <color rgb="FF95B3D7"/>
      </top>
      <bottom style="thin">
        <color rgb="FF95B3D7"/>
      </bottom>
      <diagonal/>
    </border>
    <border>
      <left/>
      <right style="thin">
        <color rgb="FF95B3D7"/>
      </right>
      <top style="thin">
        <color rgb="FF95B3D7"/>
      </top>
      <bottom style="thin">
        <color rgb="FF95B3D7"/>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4" fillId="0" borderId="0"/>
    <xf numFmtId="9" fontId="10" fillId="0" borderId="0" applyFont="0" applyFill="0" applyBorder="0" applyAlignment="0" applyProtection="0"/>
  </cellStyleXfs>
  <cellXfs count="134">
    <xf numFmtId="0" fontId="0" fillId="0" borderId="0" xfId="0"/>
    <xf numFmtId="0" fontId="1"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4" xfId="0" applyFont="1" applyBorder="1" applyAlignment="1">
      <alignment horizontal="justify" vertical="center"/>
    </xf>
    <xf numFmtId="0" fontId="3" fillId="0" borderId="5" xfId="0" applyFont="1" applyBorder="1" applyAlignment="1">
      <alignment horizontal="center"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5" fillId="3" borderId="14" xfId="1" applyFont="1" applyFill="1" applyBorder="1"/>
    <xf numFmtId="0" fontId="5" fillId="3" borderId="15" xfId="1" applyFont="1" applyFill="1" applyBorder="1"/>
    <xf numFmtId="0" fontId="5" fillId="3" borderId="16" xfId="1" applyFont="1" applyFill="1" applyBorder="1"/>
    <xf numFmtId="0" fontId="5" fillId="3" borderId="0" xfId="1" applyFont="1" applyFill="1"/>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7" fillId="4" borderId="14" xfId="1" applyFont="1" applyFill="1" applyBorder="1"/>
    <xf numFmtId="0" fontId="7" fillId="4" borderId="15" xfId="1" applyFont="1" applyFill="1" applyBorder="1"/>
    <xf numFmtId="0" fontId="7" fillId="4" borderId="16" xfId="1" applyFont="1" applyFill="1" applyBorder="1"/>
    <xf numFmtId="0" fontId="8" fillId="0" borderId="3" xfId="0" applyFont="1" applyBorder="1" applyAlignment="1">
      <alignment horizontal="center" vertical="center" wrapText="1"/>
    </xf>
    <xf numFmtId="0" fontId="3" fillId="0" borderId="17" xfId="0" applyFont="1" applyBorder="1" applyAlignment="1">
      <alignment vertical="center" wrapTex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0" fontId="7" fillId="0" borderId="14" xfId="1" applyFont="1" applyBorder="1"/>
    <xf numFmtId="0" fontId="7" fillId="0" borderId="15" xfId="1" applyFont="1" applyBorder="1"/>
    <xf numFmtId="0" fontId="7" fillId="0" borderId="16" xfId="1" applyFont="1" applyBorder="1"/>
    <xf numFmtId="0" fontId="3" fillId="0" borderId="4" xfId="0" applyFont="1" applyBorder="1" applyAlignment="1">
      <alignment vertical="center" wrapText="1"/>
    </xf>
    <xf numFmtId="0" fontId="8" fillId="0" borderId="5"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7" xfId="0" applyFont="1" applyBorder="1" applyAlignment="1">
      <alignment horizontal="justify" vertical="center" wrapText="1"/>
    </xf>
    <xf numFmtId="0" fontId="9" fillId="4" borderId="14" xfId="1" applyFont="1" applyFill="1" applyBorder="1"/>
    <xf numFmtId="0" fontId="9" fillId="4" borderId="15" xfId="1" applyFont="1" applyFill="1" applyBorder="1"/>
    <xf numFmtId="0" fontId="0" fillId="0" borderId="0" xfId="0" applyAlignment="1">
      <alignment wrapText="1"/>
    </xf>
    <xf numFmtId="0" fontId="12" fillId="0" borderId="0" xfId="0" applyFont="1" applyAlignment="1">
      <alignment vertical="center" wrapText="1"/>
    </xf>
    <xf numFmtId="0" fontId="0" fillId="0" borderId="37" xfId="0" applyBorder="1"/>
    <xf numFmtId="0" fontId="0" fillId="0" borderId="38" xfId="0" applyBorder="1"/>
    <xf numFmtId="0" fontId="0" fillId="0" borderId="3" xfId="0" applyBorder="1"/>
    <xf numFmtId="0" fontId="13" fillId="0" borderId="0" xfId="0" applyFont="1"/>
    <xf numFmtId="0" fontId="14" fillId="0" borderId="0" xfId="0" applyFont="1"/>
    <xf numFmtId="0" fontId="0" fillId="0" borderId="41" xfId="0" applyBorder="1"/>
    <xf numFmtId="0" fontId="0" fillId="0" borderId="5" xfId="0" applyBorder="1"/>
    <xf numFmtId="0" fontId="13" fillId="0" borderId="24" xfId="0" applyFont="1" applyBorder="1"/>
    <xf numFmtId="0" fontId="13" fillId="0" borderId="40" xfId="0" applyFont="1" applyBorder="1"/>
    <xf numFmtId="0" fontId="13" fillId="0" borderId="39" xfId="0" applyFont="1" applyBorder="1"/>
    <xf numFmtId="0" fontId="13" fillId="0" borderId="19" xfId="0" applyFont="1" applyBorder="1"/>
    <xf numFmtId="0" fontId="0" fillId="0" borderId="34" xfId="0" applyBorder="1"/>
    <xf numFmtId="0" fontId="0" fillId="5" borderId="8" xfId="0" applyFill="1" applyBorder="1" applyProtection="1">
      <protection locked="0"/>
    </xf>
    <xf numFmtId="0" fontId="0" fillId="5" borderId="29" xfId="0" applyFill="1" applyBorder="1" applyProtection="1">
      <protection locked="0"/>
    </xf>
    <xf numFmtId="0" fontId="0" fillId="5" borderId="10" xfId="0" applyFill="1" applyBorder="1" applyProtection="1">
      <protection locked="0"/>
    </xf>
    <xf numFmtId="0" fontId="0" fillId="5" borderId="1" xfId="0" applyFill="1" applyBorder="1" applyProtection="1">
      <protection locked="0"/>
    </xf>
    <xf numFmtId="0" fontId="0" fillId="5" borderId="9" xfId="0" applyFill="1" applyBorder="1" applyProtection="1">
      <protection locked="0"/>
    </xf>
    <xf numFmtId="0" fontId="0" fillId="5" borderId="11" xfId="0" applyFill="1" applyBorder="1" applyProtection="1">
      <protection locked="0"/>
    </xf>
    <xf numFmtId="0" fontId="0" fillId="5" borderId="22"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0" fontId="0" fillId="5" borderId="23" xfId="0" applyFill="1" applyBorder="1" applyProtection="1">
      <protection locked="0"/>
    </xf>
    <xf numFmtId="0" fontId="0" fillId="5" borderId="27" xfId="0" applyFill="1" applyBorder="1" applyProtection="1">
      <protection locked="0"/>
    </xf>
    <xf numFmtId="0" fontId="13" fillId="0" borderId="41" xfId="0" applyFont="1" applyBorder="1"/>
    <xf numFmtId="0" fontId="0" fillId="0" borderId="3" xfId="0" applyBorder="1" applyAlignment="1">
      <alignment wrapText="1"/>
    </xf>
    <xf numFmtId="0" fontId="0" fillId="0" borderId="18" xfId="0" applyBorder="1"/>
    <xf numFmtId="0" fontId="0" fillId="5" borderId="25" xfId="0" applyFill="1" applyBorder="1" applyProtection="1">
      <protection locked="0"/>
    </xf>
    <xf numFmtId="0" fontId="13" fillId="0" borderId="24" xfId="0" applyFont="1" applyBorder="1" applyAlignment="1">
      <alignment wrapText="1"/>
    </xf>
    <xf numFmtId="0" fontId="0" fillId="0" borderId="17" xfId="0" applyBorder="1"/>
    <xf numFmtId="0" fontId="0" fillId="0" borderId="19" xfId="0"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7" xfId="0"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xf>
    <xf numFmtId="0" fontId="0" fillId="0" borderId="28" xfId="0" applyBorder="1"/>
    <xf numFmtId="0" fontId="0" fillId="0" borderId="35" xfId="0" applyBorder="1"/>
    <xf numFmtId="0" fontId="0" fillId="0" borderId="20" xfId="0" applyBorder="1"/>
    <xf numFmtId="0" fontId="0" fillId="0" borderId="31" xfId="0" applyBorder="1"/>
    <xf numFmtId="0" fontId="0" fillId="0" borderId="21" xfId="0" applyBorder="1"/>
    <xf numFmtId="0" fontId="0" fillId="0" borderId="32" xfId="0" applyBorder="1"/>
    <xf numFmtId="0" fontId="0" fillId="6" borderId="29" xfId="0" applyFill="1" applyBorder="1"/>
    <xf numFmtId="0" fontId="0" fillId="6" borderId="1" xfId="0" applyFill="1" applyBorder="1"/>
    <xf numFmtId="0" fontId="0" fillId="6" borderId="8" xfId="0" applyFill="1" applyBorder="1"/>
    <xf numFmtId="0" fontId="0" fillId="6" borderId="10" xfId="0" applyFill="1" applyBorder="1"/>
    <xf numFmtId="0" fontId="0" fillId="6" borderId="22" xfId="0" applyFill="1" applyBorder="1"/>
    <xf numFmtId="0" fontId="0" fillId="6" borderId="26" xfId="0" applyFill="1" applyBorder="1"/>
    <xf numFmtId="0" fontId="0" fillId="6" borderId="9" xfId="0" applyFill="1" applyBorder="1"/>
    <xf numFmtId="0" fontId="0" fillId="6" borderId="23" xfId="0" applyFill="1" applyBorder="1"/>
    <xf numFmtId="9" fontId="0" fillId="6" borderId="29" xfId="2" applyFont="1" applyFill="1" applyBorder="1" applyProtection="1"/>
    <xf numFmtId="0" fontId="0" fillId="6" borderId="11" xfId="0" applyFill="1" applyBorder="1"/>
    <xf numFmtId="0" fontId="0" fillId="6" borderId="27" xfId="0" applyFill="1" applyBorder="1"/>
    <xf numFmtId="9" fontId="0" fillId="6" borderId="1" xfId="2" applyFont="1" applyFill="1" applyBorder="1" applyProtection="1"/>
    <xf numFmtId="0" fontId="0" fillId="0" borderId="36" xfId="0" applyBorder="1"/>
    <xf numFmtId="0" fontId="0" fillId="6" borderId="0" xfId="0" applyFill="1"/>
    <xf numFmtId="0" fontId="0" fillId="5" borderId="0" xfId="0" applyFill="1"/>
    <xf numFmtId="0" fontId="15" fillId="0" borderId="0" xfId="0" applyFont="1"/>
    <xf numFmtId="0" fontId="13" fillId="0" borderId="39" xfId="0" applyFont="1" applyBorder="1"/>
    <xf numFmtId="0" fontId="13" fillId="0" borderId="0" xfId="0" applyFont="1"/>
    <xf numFmtId="0" fontId="0" fillId="0" borderId="34" xfId="0" applyBorder="1" applyAlignment="1">
      <alignment horizontal="left"/>
    </xf>
    <xf numFmtId="0" fontId="0" fillId="0" borderId="18" xfId="0" applyBorder="1" applyAlignment="1">
      <alignment horizontal="left"/>
    </xf>
    <xf numFmtId="0" fontId="0" fillId="0" borderId="0" xfId="0" applyAlignment="1">
      <alignment wrapText="1"/>
    </xf>
    <xf numFmtId="0" fontId="0" fillId="0" borderId="3" xfId="0" applyBorder="1" applyAlignment="1">
      <alignment wrapText="1"/>
    </xf>
    <xf numFmtId="0" fontId="13" fillId="0" borderId="39" xfId="0" applyFont="1" applyBorder="1" applyAlignment="1">
      <alignment horizontal="left" wrapText="1"/>
    </xf>
    <xf numFmtId="0" fontId="13" fillId="0" borderId="0" xfId="0" applyFont="1" applyAlignment="1">
      <alignment horizontal="left" wrapText="1"/>
    </xf>
    <xf numFmtId="0" fontId="13" fillId="0" borderId="39" xfId="0" applyFont="1" applyBorder="1" applyAlignment="1">
      <alignment horizontal="left" vertical="center" wrapText="1"/>
    </xf>
    <xf numFmtId="0" fontId="13" fillId="0" borderId="0" xfId="0" applyFont="1" applyAlignment="1">
      <alignment horizontal="left" vertical="center" wrapText="1"/>
    </xf>
    <xf numFmtId="0" fontId="13" fillId="0" borderId="40" xfId="0" applyFont="1" applyBorder="1" applyAlignment="1">
      <alignment horizontal="left" vertical="center" wrapText="1"/>
    </xf>
    <xf numFmtId="0" fontId="13" fillId="0" borderId="41" xfId="0" applyFont="1" applyBorder="1" applyAlignment="1">
      <alignment horizontal="left" vertical="center" wrapText="1"/>
    </xf>
    <xf numFmtId="0" fontId="13" fillId="0" borderId="19" xfId="0" applyFont="1" applyBorder="1" applyAlignment="1">
      <alignment horizontal="center" vertical="center"/>
    </xf>
    <xf numFmtId="0" fontId="13" fillId="0" borderId="34" xfId="0" applyFont="1" applyBorder="1" applyAlignment="1">
      <alignment horizontal="center" vertical="center"/>
    </xf>
    <xf numFmtId="0" fontId="13" fillId="0" borderId="18" xfId="0" applyFont="1" applyBorder="1" applyAlignment="1">
      <alignment horizontal="center" vertical="center"/>
    </xf>
    <xf numFmtId="0" fontId="13" fillId="0" borderId="24" xfId="0" applyFont="1" applyBorder="1" applyAlignment="1">
      <alignment horizontal="center"/>
    </xf>
    <xf numFmtId="0" fontId="13" fillId="0" borderId="37" xfId="0" applyFont="1" applyBorder="1" applyAlignment="1">
      <alignment horizontal="center"/>
    </xf>
    <xf numFmtId="0" fontId="13" fillId="0" borderId="38" xfId="0" applyFont="1" applyBorder="1" applyAlignment="1">
      <alignment horizontal="center"/>
    </xf>
    <xf numFmtId="0" fontId="13" fillId="0" borderId="24" xfId="0" applyFont="1" applyBorder="1"/>
    <xf numFmtId="0" fontId="13" fillId="0" borderId="37" xfId="0" applyFont="1" applyBorder="1"/>
    <xf numFmtId="0" fontId="0" fillId="0" borderId="0" xfId="0" applyAlignment="1">
      <alignment horizontal="left" vertical="center" wrapText="1"/>
    </xf>
    <xf numFmtId="0" fontId="0" fillId="0" borderId="3" xfId="0" applyBorder="1" applyAlignment="1">
      <alignment horizontal="left" vertical="center" wrapText="1"/>
    </xf>
    <xf numFmtId="0" fontId="0" fillId="0" borderId="41" xfId="0" applyBorder="1" applyAlignment="1">
      <alignment horizontal="left" vertical="center" wrapText="1"/>
    </xf>
    <xf numFmtId="0" fontId="0" fillId="0" borderId="5" xfId="0" applyBorder="1" applyAlignment="1">
      <alignment horizontal="left" vertical="center" wrapText="1"/>
    </xf>
    <xf numFmtId="0" fontId="12" fillId="0" borderId="0" xfId="0" applyFont="1" applyAlignment="1">
      <alignment horizontal="center" vertical="center" wrapText="1"/>
    </xf>
    <xf numFmtId="0" fontId="11" fillId="0" borderId="6" xfId="0" applyFont="1" applyBorder="1" applyAlignment="1">
      <alignment horizontal="center" vertical="center"/>
    </xf>
    <xf numFmtId="0" fontId="11" fillId="0" borderId="30" xfId="0" applyFont="1" applyBorder="1" applyAlignment="1">
      <alignment horizontal="center" vertical="center"/>
    </xf>
    <xf numFmtId="0" fontId="11" fillId="0" borderId="7" xfId="0" applyFont="1" applyBorder="1" applyAlignment="1">
      <alignment horizontal="center" vertical="center"/>
    </xf>
    <xf numFmtId="0" fontId="11" fillId="0" borderId="19" xfId="0" applyFont="1" applyBorder="1" applyAlignment="1">
      <alignment horizontal="center"/>
    </xf>
    <xf numFmtId="0" fontId="11" fillId="0" borderId="34" xfId="0" applyFont="1" applyBorder="1" applyAlignment="1">
      <alignment horizontal="center"/>
    </xf>
    <xf numFmtId="0" fontId="11" fillId="0" borderId="18" xfId="0" applyFont="1" applyBorder="1" applyAlignment="1">
      <alignment horizontal="center"/>
    </xf>
    <xf numFmtId="0" fontId="11" fillId="0" borderId="6" xfId="0" applyFont="1" applyBorder="1" applyAlignment="1">
      <alignment horizontal="center" wrapText="1"/>
    </xf>
    <xf numFmtId="0" fontId="11" fillId="0" borderId="7" xfId="0" applyFont="1" applyBorder="1" applyAlignment="1">
      <alignment horizontal="center" wrapText="1"/>
    </xf>
    <xf numFmtId="0" fontId="11" fillId="0" borderId="6" xfId="0" applyFont="1" applyBorder="1" applyAlignment="1">
      <alignment horizontal="center"/>
    </xf>
    <xf numFmtId="0" fontId="11" fillId="0" borderId="30" xfId="0" applyFont="1" applyBorder="1" applyAlignment="1">
      <alignment horizontal="center"/>
    </xf>
    <xf numFmtId="0" fontId="11" fillId="0" borderId="33" xfId="0" applyFont="1" applyBorder="1" applyAlignment="1">
      <alignment horizontal="center"/>
    </xf>
    <xf numFmtId="0" fontId="11" fillId="0" borderId="7" xfId="0" applyFont="1" applyBorder="1" applyAlignment="1">
      <alignment horizont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cellXfs>
  <cellStyles count="3">
    <cellStyle name="Normal" xfId="0" builtinId="0"/>
    <cellStyle name="Normal 2" xfId="1" xr:uid="{00000000-0005-0000-0000-000001000000}"/>
    <cellStyle name="Percent" xfId="2" builtinId="5"/>
  </cellStyles>
  <dxfs count="165">
    <dxf>
      <border diagonalUp="0" diagonalDown="0">
        <left style="thin">
          <color indexed="64"/>
        </left>
        <right style="thin">
          <color indexed="64"/>
        </right>
        <top/>
        <bottom/>
      </border>
      <protection locked="1" hidden="0"/>
    </dxf>
    <dxf>
      <numFmt numFmtId="13" formatCode="0%"/>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top style="thin">
          <color indexed="64"/>
        </top>
        <bottom/>
      </border>
      <protection locked="1" hidden="0"/>
    </dxf>
    <dxf>
      <numFmt numFmtId="0" formatCode="General"/>
      <fill>
        <patternFill patternType="solid">
          <fgColor indexed="64"/>
          <bgColor theme="5" tint="0.79998168889431442"/>
        </patternFill>
      </fill>
      <border diagonalUp="0" diagonalDown="0" outline="0">
        <left style="thin">
          <color indexed="64"/>
        </left>
        <right/>
      </border>
      <protection locked="1" hidden="0"/>
    </dxf>
    <dxf>
      <border diagonalUp="0" diagonalDown="0">
        <left style="thin">
          <color indexed="64"/>
        </left>
        <right style="thin">
          <color indexed="64"/>
        </right>
        <top style="thin">
          <color indexed="64"/>
        </top>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border>
      <protection locked="1" hidden="0"/>
    </dxf>
    <dxf>
      <border diagonalUp="0" diagonalDown="0">
        <left style="thin">
          <color indexed="64"/>
        </left>
        <right style="thin">
          <color indexed="64"/>
        </right>
        <top style="thin">
          <color indexed="64"/>
        </top>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border>
      <protection locked="1" hidden="0"/>
    </dxf>
    <dxf>
      <border diagonalUp="0" diagonalDown="0">
        <left style="thin">
          <color indexed="64"/>
        </left>
        <right style="thin">
          <color indexed="64"/>
        </right>
        <top style="thin">
          <color indexed="64"/>
        </top>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border>
      <protection locked="1" hidden="0"/>
    </dxf>
    <dxf>
      <border diagonalUp="0" diagonalDown="0">
        <left/>
        <right style="thin">
          <color indexed="64"/>
        </right>
        <top style="thin">
          <color indexed="64"/>
        </top>
        <bottom/>
      </border>
      <protection locked="1" hidden="0"/>
    </dxf>
    <dxf>
      <numFmt numFmtId="0" formatCode="General"/>
      <fill>
        <patternFill patternType="solid">
          <fgColor indexed="64"/>
          <bgColor theme="5" tint="0.79998168889431442"/>
        </patternFill>
      </fill>
      <border diagonalUp="0" diagonalDown="0" outline="0">
        <left/>
        <right style="thin">
          <color indexed="64"/>
        </right>
      </border>
      <protection locked="1" hidden="0"/>
    </dxf>
    <dxf>
      <border diagonalUp="0" diagonalDown="0">
        <left style="thin">
          <color rgb="FF000000"/>
        </left>
        <right style="thin">
          <color rgb="FF000000"/>
        </right>
        <vertical style="thin">
          <color rgb="FF000000"/>
        </vertical>
      </border>
      <protection locked="1" hidden="0"/>
    </dxf>
    <dxf>
      <border diagonalUp="0" diagonalDown="0">
        <left style="medium">
          <color rgb="FF000000"/>
        </left>
        <right style="medium">
          <color rgb="FF000000"/>
        </right>
        <top style="medium">
          <color rgb="FF000000"/>
        </top>
        <bottom style="medium">
          <color rgb="FF000000"/>
        </bottom>
      </border>
    </dxf>
    <dxf>
      <fill>
        <patternFill patternType="solid">
          <fgColor indexed="64"/>
          <bgColor theme="5" tint="0.79998168889431442"/>
        </patternFill>
      </fill>
      <protection locked="1" hidden="0"/>
    </dxf>
    <dxf>
      <border>
        <bottom style="medium">
          <color rgb="FF000000"/>
        </bottom>
      </border>
    </dxf>
    <dxf>
      <alignment horizontal="center" vertical="center" textRotation="0" wrapText="1" indent="0" justifyLastLine="0" shrinkToFit="0" readingOrder="0"/>
      <border diagonalUp="0" diagonalDown="0">
        <left/>
        <right/>
        <top/>
        <bottom/>
        <vertical/>
        <horizontal/>
      </border>
      <protection locked="1" hidden="0"/>
    </dxf>
    <dxf>
      <border diagonalUp="0" diagonalDown="0">
        <left style="thin">
          <color indexed="64"/>
        </left>
        <right style="medium">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medium">
          <color indexed="64"/>
        </right>
        <top style="medium">
          <color auto="1"/>
        </top>
        <bottom style="medium">
          <color auto="1"/>
        </bottom>
      </border>
      <protection locked="1" hidden="0"/>
    </dxf>
    <dxf>
      <border diagonalUp="0" diagonalDown="0">
        <left style="medium">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medium">
          <color indexed="64"/>
        </left>
        <right style="thin">
          <color indexed="64"/>
        </right>
        <top style="medium">
          <color auto="1"/>
        </top>
        <bottom style="medium">
          <color auto="1"/>
        </bottom>
      </border>
      <protection locked="1" hidden="0"/>
    </dxf>
    <dxf>
      <border diagonalUp="0" diagonalDown="0">
        <left style="thin">
          <color indexed="64"/>
        </left>
        <right style="medium">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medium">
          <color indexed="64"/>
        </right>
        <top style="medium">
          <color auto="1"/>
        </top>
        <bottom style="medium">
          <color auto="1"/>
        </bottom>
      </border>
      <protection locked="1" hidden="0"/>
    </dxf>
    <dxf>
      <border diagonalUp="0" diagonalDown="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outline="0">
        <left style="thin">
          <color indexed="64"/>
        </left>
        <right style="thin">
          <color indexed="64"/>
        </right>
        <top style="medium">
          <color auto="1"/>
        </top>
        <bottom style="medium">
          <color auto="1"/>
        </bottom>
      </border>
      <protection locked="0" hidden="0"/>
    </dxf>
    <dxf>
      <border diagonalUp="0" diagonalDown="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top style="medium">
          <color auto="1"/>
        </top>
        <bottom style="medium">
          <color auto="1"/>
        </bottom>
      </border>
      <protection locked="1" hidden="0"/>
    </dxf>
    <dxf>
      <border diagonalUp="0" diagonalDown="0">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left style="medium">
          <color indexed="64"/>
        </left>
        <right style="thin">
          <color indexed="64"/>
        </right>
        <top style="medium">
          <color auto="1"/>
        </top>
        <bottom style="medium">
          <color auto="1"/>
        </bottom>
      </border>
      <protection locked="0" hidden="0"/>
    </dxf>
    <dxf>
      <border>
        <top style="thin">
          <color rgb="FF000000"/>
        </top>
      </border>
    </dxf>
    <dxf>
      <border diagonalUp="0" diagonalDown="0">
        <left style="thin">
          <color rgb="FF000000"/>
        </left>
        <right style="thin">
          <color rgb="FF000000"/>
        </right>
        <top/>
        <bottom/>
        <vertical style="thin">
          <color rgb="FF000000"/>
        </vertical>
        <horizontal style="thin">
          <color rgb="FF000000"/>
        </horizontal>
      </border>
      <protection locked="1" hidden="0"/>
    </dxf>
    <dxf>
      <border diagonalUp="0" diagonalDown="0">
        <left style="thin">
          <color rgb="FF000000"/>
        </left>
        <right style="thin">
          <color rgb="FF000000"/>
        </right>
        <top style="thin">
          <color rgb="FF000000"/>
        </top>
        <bottom style="thin">
          <color rgb="FF000000"/>
        </bottom>
      </border>
    </dxf>
    <dxf>
      <protection locked="1" hidden="0"/>
    </dxf>
    <dxf>
      <border>
        <bottom style="medium">
          <color rgb="FF000000"/>
        </bottom>
      </border>
    </dxf>
    <dxf>
      <alignment horizontal="center" vertical="center" textRotation="0" wrapText="1" indent="0" justifyLastLine="0" shrinkToFit="0" readingOrder="0"/>
      <border diagonalUp="0" diagonalDown="0">
        <left/>
        <right/>
        <top/>
        <bottom/>
        <vertical/>
        <horizontal/>
      </border>
      <protection locked="1" hidden="0"/>
    </dxf>
    <dxf>
      <border diagonalUp="0" diagonalDown="0" outline="0">
        <left style="thin">
          <color indexed="64"/>
        </left>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left/>
        <right style="medium">
          <color indexed="64"/>
        </right>
        <top style="thin">
          <color indexed="64"/>
        </top>
        <bottom style="thin">
          <color indexed="64"/>
        </bottom>
      </border>
      <protection locked="1"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outline="0">
        <left style="medium">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medium">
          <color indexed="64"/>
        </left>
        <right style="thin">
          <color indexed="64"/>
        </right>
        <top style="thin">
          <color indexed="64"/>
        </top>
        <bottom style="thin">
          <color indexed="64"/>
        </bottom>
      </border>
      <protection locked="1" hidden="0"/>
    </dxf>
    <dxf>
      <border diagonalUp="0" diagonalDown="0" outline="0">
        <left style="thin">
          <color indexed="64"/>
        </left>
        <right style="medium">
          <color indexed="64"/>
        </right>
        <top style="thin">
          <color indexed="64"/>
        </top>
        <bottom style="medium">
          <color indexed="64"/>
        </bottom>
      </border>
      <protection locked="1" hidden="0"/>
    </dxf>
    <dxf>
      <numFmt numFmtId="0" formatCode="General"/>
      <border diagonalUp="0" diagonalDown="0" outline="0">
        <left style="thin">
          <color indexed="64"/>
        </left>
        <right style="medium">
          <color indexed="64"/>
        </right>
        <top style="thin">
          <color indexed="64"/>
        </top>
        <bottom style="thin">
          <color indexed="64"/>
        </bottom>
      </border>
      <protection locked="1"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border>
      <protection locked="1"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medium">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ill>
        <patternFill patternType="solid">
          <fgColor indexed="64"/>
          <bgColor theme="9"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bottom/>
        <vertical style="thin">
          <color rgb="FF000000"/>
        </vertical>
        <horizontal style="thin">
          <color rgb="FF000000"/>
        </horizontal>
      </border>
      <protection locked="1" hidden="0"/>
    </dxf>
    <dxf>
      <border diagonalUp="0" diagonalDown="0">
        <left style="thin">
          <color rgb="FF000000"/>
        </left>
        <right style="thin">
          <color rgb="FF000000"/>
        </right>
        <top style="thin">
          <color rgb="FF000000"/>
        </top>
        <bottom style="thin">
          <color rgb="FF000000"/>
        </bottom>
      </border>
    </dxf>
    <dxf>
      <protection locked="1" hidden="0"/>
    </dxf>
    <dxf>
      <border>
        <bottom style="medium">
          <color rgb="FF000000"/>
        </bottom>
      </border>
    </dxf>
    <dxf>
      <alignment horizontal="center" vertical="center" textRotation="0" wrapText="1" indent="0" justifyLastLine="0" shrinkToFit="0" readingOrder="0"/>
      <border diagonalUp="0" diagonalDown="0">
        <left/>
        <right/>
        <top/>
        <bottom/>
        <vertical/>
        <horizontal/>
      </border>
      <protection locked="1" hidden="0"/>
    </dxf>
    <dxf>
      <border diagonalUp="0" diagonalDown="0">
        <left style="thin">
          <color indexed="64"/>
        </left>
        <right style="thin">
          <color indexed="64"/>
        </right>
        <top/>
        <bottom/>
      </border>
      <protection locked="1" hidden="0"/>
    </dxf>
    <dxf>
      <numFmt numFmtId="13" formatCode="0%"/>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top style="thin">
          <color indexed="64"/>
        </top>
        <bottom/>
      </border>
      <protection locked="1" hidden="0"/>
    </dxf>
    <dxf>
      <numFmt numFmtId="0" formatCode="General"/>
      <fill>
        <patternFill patternType="solid">
          <fgColor indexed="64"/>
          <bgColor theme="5" tint="0.79998168889431442"/>
        </patternFill>
      </fill>
      <border diagonalUp="0" diagonalDown="0" outline="0">
        <left style="thin">
          <color indexed="64"/>
        </left>
        <right/>
      </border>
      <protection locked="1" hidden="0"/>
    </dxf>
    <dxf>
      <border diagonalUp="0" diagonalDown="0">
        <left style="thin">
          <color indexed="64"/>
        </left>
        <right style="thin">
          <color indexed="64"/>
        </right>
        <top style="thin">
          <color indexed="64"/>
        </top>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border>
      <protection locked="1" hidden="0"/>
    </dxf>
    <dxf>
      <border diagonalUp="0" diagonalDown="0">
        <left style="thin">
          <color indexed="64"/>
        </left>
        <right style="thin">
          <color indexed="64"/>
        </right>
        <top style="thin">
          <color indexed="64"/>
        </top>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border>
      <protection locked="1" hidden="0"/>
    </dxf>
    <dxf>
      <border diagonalUp="0" diagonalDown="0">
        <left style="thin">
          <color indexed="64"/>
        </left>
        <right style="thin">
          <color indexed="64"/>
        </right>
        <top style="thin">
          <color indexed="64"/>
        </top>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border>
      <protection locked="1" hidden="0"/>
    </dxf>
    <dxf>
      <border diagonalUp="0" diagonalDown="0">
        <left/>
        <right style="thin">
          <color indexed="64"/>
        </right>
        <top style="thin">
          <color indexed="64"/>
        </top>
        <bottom/>
      </border>
      <protection locked="1" hidden="0"/>
    </dxf>
    <dxf>
      <numFmt numFmtId="0" formatCode="General"/>
      <fill>
        <patternFill patternType="solid">
          <fgColor indexed="64"/>
          <bgColor theme="5" tint="0.79998168889431442"/>
        </patternFill>
      </fill>
      <border diagonalUp="0" diagonalDown="0" outline="0">
        <left/>
        <right style="thin">
          <color indexed="64"/>
        </right>
      </border>
      <protection locked="1" hidden="0"/>
    </dxf>
    <dxf>
      <border diagonalUp="0" diagonalDown="0">
        <left style="thin">
          <color indexed="64"/>
        </left>
        <right style="thin">
          <color indexed="64"/>
        </right>
        <vertical style="thin">
          <color indexed="64"/>
        </vertical>
      </border>
      <protection locked="1" hidden="0"/>
    </dxf>
    <dxf>
      <border diagonalUp="0" diagonalDown="0">
        <left style="medium">
          <color indexed="64"/>
        </left>
        <right style="medium">
          <color indexed="64"/>
        </right>
        <top style="medium">
          <color indexed="64"/>
        </top>
        <bottom style="medium">
          <color indexed="64"/>
        </bottom>
      </border>
    </dxf>
    <dxf>
      <fill>
        <patternFill patternType="solid">
          <fgColor indexed="64"/>
          <bgColor theme="5" tint="0.79998168889431442"/>
        </patternFill>
      </fill>
      <protection locked="1" hidden="0"/>
    </dxf>
    <dxf>
      <border>
        <bottom style="medium">
          <color indexed="64"/>
        </bottom>
      </border>
    </dxf>
    <dxf>
      <alignment horizontal="center" vertical="center" textRotation="0" wrapText="1" indent="0" justifyLastLine="0" shrinkToFit="0" readingOrder="0"/>
      <border diagonalUp="0" diagonalDown="0">
        <left/>
        <right/>
        <top/>
        <bottom/>
        <vertical/>
        <horizontal/>
      </border>
      <protection locked="1" hidden="0"/>
    </dxf>
    <dxf>
      <border diagonalUp="0" diagonalDown="0">
        <left style="thin">
          <color indexed="64"/>
        </left>
        <right style="medium">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medium">
          <color indexed="64"/>
        </right>
        <top style="medium">
          <color auto="1"/>
        </top>
        <bottom style="medium">
          <color auto="1"/>
        </bottom>
      </border>
      <protection locked="1" hidden="0"/>
    </dxf>
    <dxf>
      <border diagonalUp="0" diagonalDown="0">
        <left style="medium">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medium">
          <color indexed="64"/>
        </left>
        <right style="thin">
          <color indexed="64"/>
        </right>
        <top style="medium">
          <color auto="1"/>
        </top>
        <bottom style="medium">
          <color auto="1"/>
        </bottom>
      </border>
      <protection locked="1" hidden="0"/>
    </dxf>
    <dxf>
      <border diagonalUp="0" diagonalDown="0">
        <left style="thin">
          <color indexed="64"/>
        </left>
        <right style="medium">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medium">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protection locked="1" hidden="0"/>
    </dxf>
    <dxf>
      <border>
        <bottom style="medium">
          <color indexed="64"/>
        </bottom>
      </border>
    </dxf>
    <dxf>
      <alignment horizontal="center" vertical="center" textRotation="0" wrapText="1" indent="0" justifyLastLine="0" shrinkToFit="0" readingOrder="0"/>
      <border diagonalUp="0" diagonalDown="0">
        <left/>
        <right/>
        <top/>
        <bottom/>
        <vertical/>
        <horizontal/>
      </border>
      <protection locked="1"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medium">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outline="0">
        <left/>
        <right style="thin">
          <color indexed="64"/>
        </right>
        <top style="thin">
          <color indexed="64"/>
        </top>
        <bottom style="thin">
          <color indexed="64"/>
        </bottom>
      </border>
      <protection locked="0" hidden="0"/>
    </dxf>
    <dxf>
      <border diagonalUp="0" diagonalDown="0" outline="0">
        <left style="thin">
          <color indexed="64"/>
        </left>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right style="medium">
          <color indexed="64"/>
        </right>
        <top style="thin">
          <color indexed="64"/>
        </top>
        <bottom style="thin">
          <color indexed="64"/>
        </bottom>
      </border>
      <protection locked="1"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outline="0">
        <left style="medium">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left style="medium">
          <color indexed="64"/>
        </left>
        <right style="thin">
          <color indexed="64"/>
        </right>
        <top style="thin">
          <color indexed="64"/>
        </top>
        <bottom style="thin">
          <color indexed="64"/>
        </bottom>
      </border>
      <protection locked="1" hidden="0"/>
    </dxf>
    <dxf>
      <border diagonalUp="0" diagonalDown="0" outline="0">
        <left style="thin">
          <color indexed="64"/>
        </left>
        <right style="medium">
          <color indexed="64"/>
        </right>
        <top style="thin">
          <color indexed="64"/>
        </top>
        <bottom style="medium">
          <color indexed="64"/>
        </bottom>
      </border>
      <protection locked="1" hidden="0"/>
    </dxf>
    <dxf>
      <numFmt numFmtId="0" formatCode="General"/>
      <border diagonalUp="0" diagonalDown="0" outline="0">
        <left style="thin">
          <color indexed="64"/>
        </left>
        <right style="medium">
          <color indexed="64"/>
        </right>
        <top style="thin">
          <color indexed="64"/>
        </top>
        <bottom style="thin">
          <color indexed="64"/>
        </bottom>
      </border>
      <protection locked="1"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numFmt numFmtId="0" formatCode="General"/>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border>
      <protection locked="0" hidden="0"/>
    </dxf>
    <dxf>
      <border diagonalUp="0" diagonalDown="0" outline="0">
        <left style="medium">
          <color indexed="64"/>
        </left>
        <right style="thin">
          <color indexed="64"/>
        </right>
        <top style="thin">
          <color indexed="64"/>
        </top>
        <bottom style="medium">
          <color indexed="64"/>
        </bottom>
      </border>
      <protection locked="1" hidden="0"/>
    </dxf>
    <dxf>
      <fill>
        <patternFill patternType="solid">
          <fgColor indexed="64"/>
          <bgColor theme="9" tint="0.79998168889431442"/>
        </patternFill>
      </fill>
      <border diagonalUp="0" diagonalDown="0">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ill>
        <patternFill patternType="solid">
          <fgColor indexed="64"/>
          <bgColor theme="9"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protection locked="1" hidden="0"/>
    </dxf>
    <dxf>
      <border>
        <bottom style="medium">
          <color indexed="64"/>
        </bottom>
      </border>
    </dxf>
    <dxf>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154502</xdr:colOff>
      <xdr:row>0</xdr:row>
      <xdr:rowOff>0</xdr:rowOff>
    </xdr:from>
    <xdr:to>
      <xdr:col>2</xdr:col>
      <xdr:colOff>70682</xdr:colOff>
      <xdr:row>4</xdr:row>
      <xdr:rowOff>45720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502" y="0"/>
          <a:ext cx="1400766" cy="14449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petrides/OneDrive/DoE/DoE/Various/&#916;&#953;&#940;&#964;&#945;&#947;&#956;&#945;%20&#947;&#953;&#945;%20&#964;&#959;&#965;&#962;%20&#948;&#953;&#945;&#966;&#945;&#957;&#949;&#943;&#962;%20&#954;&#945;&#953;%20&#948;&#951;&#956;&#972;&#963;&#953;&#945;%20&#948;&#953;&#945;&#952;&#941;&#963;&#953;&#956;&#959;&#965;&#962;%20&#922;&#945;&#957;&#972;&#957;&#949;&#962;/&#917;&#961;&#947;&#945;&#955;&#949;&#943;&#959;%20&#945;&#960;&#969;&#955;&#949;&#953;&#974;&#957;%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ισαγωγή"/>
      <sheetName val="Χαρακτηριστικά κτηρίου"/>
      <sheetName val="Θερμοπερατότητα_Τοίχου"/>
      <sheetName val="Στοιχεία Υπολογισμών"/>
      <sheetName val="Αποτελέσματα"/>
      <sheetName val="Συντελεστές θερμοπερατότητας"/>
      <sheetName val="Sheet1"/>
      <sheetName val="Εργαλείο απωλειών - Copy"/>
    </sheetNames>
    <sheetDataSet>
      <sheetData sheetId="0"/>
      <sheetData sheetId="1"/>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3:S104" totalsRowCount="1" headerRowDxfId="164" dataDxfId="162" totalsRowDxfId="160" headerRowBorderDxfId="163" tableBorderDxfId="161" totalsRowBorderDxfId="159">
  <tableColumns count="19">
    <tableColumn id="1" xr3:uid="{00000000-0010-0000-0000-000001000000}" name="Διαμέρισμα" totalsRowLabel="Total" dataDxfId="158" totalsRowDxfId="157"/>
    <tableColumn id="2" xr3:uid="{00000000-0010-0000-0000-000002000000}" name="Εμβαδόν Οροφής (αφορά διαμερίσματα που η οροφή έχει επαφή με τον εξωτερικό χώρο - ρετιρέ)" dataDxfId="156" totalsRowDxfId="155"/>
    <tableColumn id="3" xr3:uid="{00000000-0010-0000-0000-000003000000}" name="Εμβαδόν δαπέδου (αφορά διαμερίσματα που το δάπεδο έχει επαφή με τον εξωτερικό χώρο (αέρα) -πχ 1ος όροφος πυλωτή)" dataDxfId="154" totalsRowDxfId="153"/>
    <tableColumn id="17" xr3:uid="{00000000-0010-0000-0000-000011000000}" name="Εμβαδόν δαπέδου (αφορά διαμερίσματα που το δάπεδο έχει επαφή με το έδαφος - ισόγειο)" dataDxfId="152" totalsRowDxfId="151"/>
    <tableColumn id="13" xr3:uid="{00000000-0010-0000-0000-00000D000000}" name="Εμβαδόν Τουβλοδομής (εξωτερική τοιχοποιία)" dataDxfId="150" totalsRowDxfId="149"/>
    <tableColumn id="12" xr3:uid="{00000000-0010-0000-0000-00000C000000}" name="Εμβαδόν Φέρουσας (συμπληρώνεται αν είναι γνωστό)" dataDxfId="148" totalsRowDxfId="147"/>
    <tableColumn id="4" xr3:uid="{00000000-0010-0000-0000-000004000000}" name="Εμβαδόν κουφώματος" dataDxfId="146" totalsRowDxfId="145"/>
    <tableColumn id="5" xr3:uid="{00000000-0010-0000-0000-000005000000}" name="Ύψος διαμερίσματος" dataDxfId="144" totalsRowDxfId="143"/>
    <tableColumn id="10" xr3:uid="{00000000-0010-0000-0000-00000A000000}" name="Εμβαδόν εσωτερικών χώρων (αφορά εμβαδό εσωτερικών χώρων για υπολογισμό του όγκου του διαμερίσματος)" dataDxfId="142" totalsRowDxfId="141"/>
    <tableColumn id="7" xr3:uid="{00000000-0010-0000-0000-000007000000}" name="Όγκος διαμερίσματος" totalsRowFunction="sum" dataDxfId="140" totalsRowDxfId="139">
      <calculatedColumnFormula>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calculatedColumnFormula>
    </tableColumn>
    <tableColumn id="8" xr3:uid="{00000000-0010-0000-0000-000008000000}" name="Πολλαπλασιαστής (εντελώς όμοια διαμερίσματα*)" dataDxfId="138" totalsRowDxfId="137"/>
    <tableColumn id="14" xr3:uid="{00000000-0010-0000-0000-00000E000000}" name="Ανηγμένος όγκος (όγκος * πολλαπλασιαστής)" totalsRowFunction="sum" dataDxfId="136" totalsRowDxfId="135">
      <calculatedColumnFormula>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calculatedColumnFormula>
    </tableColumn>
    <tableColumn id="9" xr3:uid="{00000000-0010-0000-0000-000009000000}" name="Εξωτερική θερμοκρασία" dataDxfId="134" totalsRowDxfId="133">
      <calculatedColumnFormula>IFERROR(IF(Table2[[#This Row],[Διαμέρισμα]]="","",VLOOKUP($D$1,'Sheet1 (2)'!A2:D846,4,FALSE)),"")</calculatedColumnFormula>
    </tableColumn>
    <tableColumn id="6" xr3:uid="{00000000-0010-0000-0000-000006000000}" name="Εσωτερική θερμοκρασία" dataDxfId="132" totalsRowDxfId="131">
      <calculatedColumnFormula>IF(Table2[[#This Row],[Διαμέρισμα]]="","",21)</calculatedColumnFormula>
    </tableColumn>
    <tableColumn id="15" xr3:uid="{00000000-0010-0000-0000-00000F000000}" name="Θερμοκρασία Εδάφους" dataDxfId="130" totalsRowDxfId="129">
      <calculatedColumnFormula>IFERROR(IF(Table2[[#This Row],[Εμβαδόν Τουβλοδομής (εξωτερική τοιχοποιία)]]="","",VLOOKUP($D$1,'Sheet1 (2)'!$A$1:$E$846,5,FALSE)),"")</calculatedColumnFormula>
    </tableColumn>
    <tableColumn id="11" xr3:uid="{00000000-0010-0000-0000-00000B000000}" name="ΔΤ" dataDxfId="128" totalsRowDxfId="127">
      <calculatedColumnFormula>IFERROR(Table2[[#This Row],[Εσωτερική θερμοκρασία]]-Table2[[#This Row],[Εξωτερική θερμοκρασία]],"")</calculatedColumnFormula>
    </tableColumn>
    <tableColumn id="18" xr3:uid="{00000000-0010-0000-0000-000012000000}" name="Συντελεστής Θερμοπερατότητας οροφής - εισαγωγή" dataDxfId="126" totalsRowDxfId="125"/>
    <tableColumn id="19" xr3:uid="{00000000-0010-0000-0000-000013000000}" name="Συντελεστής Θερμοπερατότητας Δαπέδου με αέρα (πχ. πυλωτή) - εισαγωγή" dataDxfId="124" totalsRowDxfId="123"/>
    <tableColumn id="20" xr3:uid="{00000000-0010-0000-0000-000014000000}" name="Συντελεστής Θερμοπερατότητας Δαπέδου με έδαφος - εισαγωγή" dataDxfId="122" totalsRowDxfId="121"/>
  </tableColumns>
  <tableStyleInfo name="TableStyleMedium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 displayName="Table1" ref="T3:X104" totalsRowCount="1" headerRowDxfId="120" dataDxfId="118" totalsRowDxfId="116" headerRowBorderDxfId="119" tableBorderDxfId="117" totalsRowBorderDxfId="115">
  <tableColumns count="5">
    <tableColumn id="13" xr3:uid="{00000000-0010-0000-0100-00000D000000}" name="Συντελεστής Θερμοπερατότητας Τουβλοδομής - εισαγωγή" totalsRowFunction="sum" dataDxfId="114" totalsRowDxfId="113"/>
    <tableColumn id="4" xr3:uid="{00000000-0010-0000-0100-000004000000}" name="Συντελεστής Θερμοπερατότητας φέρουσας - εισαγωγή" totalsRowFunction="custom" dataDxfId="112" totalsRowDxfId="111">
      <totalsRowFormula>SUM(Table1[Συντελεστής Θερμοπερατότητας φέρουσας - εισαγωγή])</totalsRowFormula>
    </tableColumn>
    <tableColumn id="12" xr3:uid="{00000000-0010-0000-0100-00000C000000}" name="Συντελεστής θερμοπερατότητας κουφώματος - εισαγωγή" dataDxfId="110" totalsRowDxfId="109"/>
    <tableColumn id="9" xr3:uid="{00000000-0010-0000-0100-000009000000}" name="Um τοίχου" dataDxfId="108" totalsRowDxfId="107">
      <calculatedColumnFormula>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calculatedColumnFormula>
    </tableColumn>
    <tableColumn id="5" xr3:uid="{00000000-0010-0000-0100-000005000000}" name="U κουφώματος" dataDxfId="106" totalsRowDxfId="105">
      <calculatedColumnFormula>IFERROR( Table2[[#This Row],[Εμβαδόν κουφώματος]]*Table1[[#This Row],[Συντελεστής θερμοπερατότητας κουφώματος - εισαγωγή]]/Table2[[#This Row],[Εμβαδόν κουφώματος]],"")</calculatedColumnFormula>
    </tableColumn>
  </tableColumns>
  <tableStyleInfo name="TableStyleMedium3"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Y3:AD104" totalsRowCount="1" headerRowDxfId="104" dataDxfId="102" totalsRowDxfId="100" headerRowBorderDxfId="103" tableBorderDxfId="101">
  <tableColumns count="6">
    <tableColumn id="16" xr3:uid="{00000000-0010-0000-0200-000010000000}" name="Qβ.ολ" dataDxfId="99" totalsRowDxfId="98">
      <calculatedColumnFormula>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calculatedColumnFormula>
    </tableColumn>
    <tableColumn id="11" xr3:uid="{00000000-0010-0000-0200-00000B000000}" name="qβ" dataDxfId="97" totalsRowDxfId="96">
      <calculatedColumnFormula>IFERROR(Table3[[#This Row],[Qβ.ολ]]/Table2[[#Totals],[Ανηγμένος όγκος (όγκος * πολλαπλασιαστής)]],"")</calculatedColumnFormula>
    </tableColumn>
    <tableColumn id="12" xr3:uid="{00000000-0010-0000-0200-00000C000000}" name="Qi" totalsRowFunction="sum" dataDxfId="95" totalsRowDxfId="94">
      <calculatedColumnFormula>IFERROR((Table3[[#This Row],[qβ]]*Table2[[#This Row],[Όγκος διαμερίσματος]]+Table2[[#This Row],[Εμβαδόν κουφώματος]]*Table1[[#This Row],[U κουφώματος]]*Table2[[#This Row],[ΔΤ]]),"")</calculatedColumnFormula>
    </tableColumn>
    <tableColumn id="13" xr3:uid="{00000000-0010-0000-0200-00000D000000}" name="εi" dataDxfId="93" totalsRowDxfId="92">
      <calculatedColumnFormula>IFERROR(Table3[[#This Row],[Qi]]/Table3[[#Totals],[Qi]],"")</calculatedColumnFormula>
    </tableColumn>
    <tableColumn id="14" xr3:uid="{00000000-0010-0000-0200-00000E000000}" name="πi" totalsRowFunction="count" dataDxfId="91" totalsRowDxfId="90">
      <calculatedColumnFormula>IFERROR(Table3[[#This Row],[εi]]*100,"")</calculatedColumnFormula>
    </tableColumn>
    <tableColumn id="1" xr3:uid="{00000000-0010-0000-0200-000001000000}" name="%" dataDxfId="89" totalsRowDxfId="88" dataCellStyle="Percent">
      <calculatedColumnFormula>IFERROR(Table3[[#This Row],[πi]]%,"")</calculatedColumnFormula>
    </tableColumn>
  </tableColumns>
  <tableStyleInfo name="TableStyleMedium3"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5" displayName="Table25" ref="A3:P104" totalsRowCount="1" headerRowDxfId="87" dataDxfId="85" totalsRowDxfId="83" headerRowBorderDxfId="86" tableBorderDxfId="84" totalsRowBorderDxfId="82">
  <tableColumns count="16">
    <tableColumn id="1" xr3:uid="{00000000-0010-0000-0300-000001000000}" name="Διαμέρισμα" totalsRowLabel="Total" dataDxfId="81" totalsRowDxfId="80"/>
    <tableColumn id="2" xr3:uid="{00000000-0010-0000-0300-000002000000}" name="Εμβαδόν Οροφής (αφορά διαμερίσματα που η οροφή έχει επαφή με τον εξωτερικό χώρο - ρετιρέ)" dataDxfId="79" totalsRowDxfId="78"/>
    <tableColumn id="3" xr3:uid="{00000000-0010-0000-0300-000003000000}" name="Εμβαδόν δαπέδου (αφορά διαμερίσματα που το δάπεδο έχει επαφή με τον εξωτερικό χώρο (αέρα) -πχ 1ος όροφος πυλωτή)" dataDxfId="77" totalsRowDxfId="76"/>
    <tableColumn id="17" xr3:uid="{00000000-0010-0000-0300-000011000000}" name="Εμβαδόν δαπέδου (αφορά διαμερίσματα που το δάπεδο έχει επαφή με το έδαφος - ισόγειο)" dataDxfId="75" totalsRowDxfId="74"/>
    <tableColumn id="13" xr3:uid="{00000000-0010-0000-0300-00000D000000}" name="Εμβαδόν Τουβλοδομής (εξωτερική τοιχοποιία)" dataDxfId="73" totalsRowDxfId="72"/>
    <tableColumn id="12" xr3:uid="{00000000-0010-0000-0300-00000C000000}" name="Εμβαδόν Φέρουσας (συμπληρώνεται αν είναι γνωστό)" dataDxfId="71" totalsRowDxfId="70"/>
    <tableColumn id="4" xr3:uid="{00000000-0010-0000-0300-000004000000}" name="Εμβαδόν κουφώματος" dataDxfId="69" totalsRowDxfId="68"/>
    <tableColumn id="5" xr3:uid="{00000000-0010-0000-0300-000005000000}" name="Ύψος διαμερίσματος" dataDxfId="67" totalsRowDxfId="66"/>
    <tableColumn id="10" xr3:uid="{00000000-0010-0000-0300-00000A000000}" name="Εμβαδόν εσωτερικών χώρων (αφορά εμβαδό εσωτερικών χώρων για υπολογισμό του όγκου του διαμερίσματος)" dataDxfId="65" totalsRowDxfId="64"/>
    <tableColumn id="7" xr3:uid="{00000000-0010-0000-0300-000007000000}" name="Όγκος διαμερίσματος" totalsRowFunction="sum" dataDxfId="63" totalsRowDxfId="62">
      <calculatedColumnFormula>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calculatedColumnFormula>
    </tableColumn>
    <tableColumn id="8" xr3:uid="{00000000-0010-0000-0300-000008000000}" name="Πολλαπλασιαστής (εντελώς όμοια διαμερίσματα*)" dataDxfId="61" totalsRowDxfId="60"/>
    <tableColumn id="14" xr3:uid="{00000000-0010-0000-0300-00000E000000}" name="Ανηγμένος όγκος (όγκος * πολλαπλασιαστής)" totalsRowFunction="sum" dataDxfId="59" totalsRowDxfId="58">
      <calculatedColumnFormula>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calculatedColumnFormula>
    </tableColumn>
    <tableColumn id="9" xr3:uid="{00000000-0010-0000-0300-000009000000}" name="Εξωτερική θερμοκρασία" dataDxfId="57" totalsRowDxfId="56">
      <calculatedColumnFormula>IFERROR(IF(Table25[[#This Row],[Διαμέρισμα]]="","",VLOOKUP($D$1,'Sheet1 (2)'!A2:D846,4,FALSE)),"")</calculatedColumnFormula>
    </tableColumn>
    <tableColumn id="6" xr3:uid="{00000000-0010-0000-0300-000006000000}" name="Εσωτερική θερμοκρασία" dataDxfId="55" totalsRowDxfId="54">
      <calculatedColumnFormula>IF(Table25[[#This Row],[Διαμέρισμα]]="","",21)</calculatedColumnFormula>
    </tableColumn>
    <tableColumn id="15" xr3:uid="{00000000-0010-0000-0300-00000F000000}" name="Θερμοκρασία Εδάφους" dataDxfId="53" totalsRowDxfId="52">
      <calculatedColumnFormula>IFERROR(IF(Table25[[#This Row],[Εμβαδόν Τουβλοδομής (εξωτερική τοιχοποιία)]]="","",VLOOKUP($D$1,'Sheet1 (2)'!$A$1:$E$846,5,FALSE)),"")</calculatedColumnFormula>
    </tableColumn>
    <tableColumn id="11" xr3:uid="{00000000-0010-0000-0300-00000B000000}" name="ΔΤ" dataDxfId="51" totalsRowDxfId="50">
      <calculatedColumnFormula>IFERROR(Table25[[#This Row],[Εσωτερική θερμοκρασία]]-Table25[[#This Row],[Εξωτερική θερμοκρασία]],"")</calculatedColumnFormula>
    </tableColumn>
  </tableColumns>
  <tableStyleInfo name="TableStyleMedium3"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6" displayName="Table16" ref="Q3:AD104" totalsRowCount="1" headerRowDxfId="49" dataDxfId="47" totalsRowDxfId="45" headerRowBorderDxfId="48" tableBorderDxfId="46" totalsRowBorderDxfId="44">
  <tableColumns count="14">
    <tableColumn id="3" xr3:uid="{00000000-0010-0000-0400-000003000000}" name="Επιλογή οροφής" dataDxfId="43" totalsRowDxfId="42"/>
    <tableColumn id="14" xr3:uid="{00000000-0010-0000-0400-00000E000000}" name="Συντελεστής θερμοπερατότητας οροφής - λίστα" totalsRowFunction="sum" dataDxfId="41" totalsRowDxfId="40">
      <calculatedColumnFormula>IFERROR(VLOOKUP(Table16[[#This Row],[Επιλογή οροφής]],'Συντελεστές θερμοπερατότητας'!$A$3:$B$34,2,FALSE),0)</calculatedColumnFormula>
    </tableColumn>
    <tableColumn id="2" xr3:uid="{00000000-0010-0000-0400-000002000000}" name="Επιλογή Δαπέδου σε επαφή με αέρα" dataDxfId="39" totalsRowDxfId="38"/>
    <tableColumn id="1" xr3:uid="{00000000-0010-0000-0400-000001000000}" name="Συντελεστής θερμοπερατότητας δαπέδου σε επαφή με αέρα - λίστα" dataDxfId="37" totalsRowDxfId="36">
      <calculatedColumnFormula>IFERROR(VLOOKUP(Table16[[#This Row],[Επιλογή Δαπέδου σε επαφή με αέρα]],'Συντελεστές θερμοπερατότητας'!$A$3:$B$34,2,FALSE),0)</calculatedColumnFormula>
    </tableColumn>
    <tableColumn id="7" xr3:uid="{00000000-0010-0000-0400-000007000000}" name="Επιλογή Δαπέδου σε επαφή με έδαφος" dataDxfId="35" totalsRowDxfId="34"/>
    <tableColumn id="6" xr3:uid="{00000000-0010-0000-0400-000006000000}" name="Συντελεστής θερμοπερατότητας δαπέδου σε επαφή με έδαφος - λίστα" dataDxfId="33" totalsRowDxfId="32">
      <calculatedColumnFormula>IFERROR(VLOOKUP(Table16[[#This Row],[Επιλογή Δαπέδου σε επαφή με έδαφος]],'Συντελεστές θερμοπερατότητας'!$A$3:$B$34,2,FALSE),0)</calculatedColumnFormula>
    </tableColumn>
    <tableColumn id="18" xr3:uid="{00000000-0010-0000-0400-000012000000}" name="Επιλογή τουβλοδομής" dataDxfId="31" totalsRowDxfId="30"/>
    <tableColumn id="17" xr3:uid="{00000000-0010-0000-0400-000011000000}" name="Συντελεστής θερμοπερατότητας τουβλοδομής - λίστα" dataDxfId="29">
      <calculatedColumnFormula>IFERROR(VLOOKUP(Table16[[#This Row],[Επιλογή τουβλοδομής]],'Συντελεστές θερμοπερατότητας'!$A$3:$B$34,2,FALSE),0)</calculatedColumnFormula>
    </tableColumn>
    <tableColumn id="16" xr3:uid="{00000000-0010-0000-0400-000010000000}" name="Επιλογή φέρουσας" dataDxfId="28" totalsRowDxfId="27"/>
    <tableColumn id="15" xr3:uid="{00000000-0010-0000-0400-00000F000000}" name="Συντελεστής Θερμοπερατότητας φέρουσας - λίστα" dataDxfId="26" totalsRowDxfId="25">
      <calculatedColumnFormula>IFERROR(VLOOKUP(Table16[[#This Row],[Επιλογή φέρουσας]],'Συντελεστές θερμοπερατότητας'!$A$3:$B$34,2,FALSE), 0)</calculatedColumnFormula>
    </tableColumn>
    <tableColumn id="8" xr3:uid="{00000000-0010-0000-0400-000008000000}" name="Περίοδος μελέτης κτιρίου - αφορά κουφώματα" dataDxfId="24" totalsRowDxfId="23"/>
    <tableColumn id="11" xr3:uid="{00000000-0010-0000-0400-00000B000000}" name="Συντελεστής θερμοπερατότητας κουφώματος - λίστα" dataDxfId="22" totalsRowDxfId="21">
      <calculatedColumnFormula>IFERROR(VLOOKUP(Table16[[#This Row],[Περίοδος μελέτης κτιρίου - αφορά κουφώματα]],'Συντελεστές θερμοπερατότητας'!$A$40:$B$42,2,FALSE),"")</calculatedColumnFormula>
    </tableColumn>
    <tableColumn id="9" xr3:uid="{00000000-0010-0000-0400-000009000000}" name="Um τοίχου" dataDxfId="20" totalsRowDxfId="19">
      <calculatedColumnFormula>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calculatedColumnFormula>
    </tableColumn>
    <tableColumn id="5" xr3:uid="{00000000-0010-0000-0400-000005000000}" name="U κουφώματος" dataDxfId="18" totalsRowDxfId="17">
      <calculatedColumnFormula>IFERROR(Table25[[#This Row],[Εμβαδόν κουφώματος]]*Table16[[#This Row],[Συντελεστής θερμοπερατότητας κουφώματος - λίστα]]/Table25[[#This Row],[Εμβαδόν κουφώματος]],"")</calculatedColumnFormula>
    </tableColumn>
  </tableColumns>
  <tableStyleInfo name="TableStyleMedium3"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37" displayName="Table37" ref="AE3:AJ104" totalsRowCount="1" headerRowDxfId="16" dataDxfId="14" totalsRowDxfId="12" headerRowBorderDxfId="15" tableBorderDxfId="13">
  <tableColumns count="6">
    <tableColumn id="16" xr3:uid="{00000000-0010-0000-0500-000010000000}" name="Qβ.ολ" dataDxfId="11" totalsRowDxfId="10">
      <calculatedColumnFormula>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calculatedColumnFormula>
    </tableColumn>
    <tableColumn id="11" xr3:uid="{00000000-0010-0000-0500-00000B000000}" name="qβ" dataDxfId="9" totalsRowDxfId="8">
      <calculatedColumnFormula>IFERROR(Table37[[#This Row],[Qβ.ολ]]/Table25[[#Totals],[Ανηγμένος όγκος (όγκος * πολλαπλασιαστής)]],"")</calculatedColumnFormula>
    </tableColumn>
    <tableColumn id="12" xr3:uid="{00000000-0010-0000-0500-00000C000000}" name="Qi" totalsRowFunction="sum" dataDxfId="7" totalsRowDxfId="6">
      <calculatedColumnFormula>IFERROR((Table37[[#This Row],[qβ]]*Table25[[#This Row],[Όγκος διαμερίσματος]]+Table25[[#This Row],[Εμβαδόν κουφώματος]]*Table16[[#This Row],[U κουφώματος]]*Table25[[#This Row],[ΔΤ]]),"")</calculatedColumnFormula>
    </tableColumn>
    <tableColumn id="13" xr3:uid="{00000000-0010-0000-0500-00000D000000}" name="εi" dataDxfId="5" totalsRowDxfId="4">
      <calculatedColumnFormula>IFERROR(Table37[[#This Row],[Qi]]/Table37[[#Totals],[Qi]],"")</calculatedColumnFormula>
    </tableColumn>
    <tableColumn id="14" xr3:uid="{00000000-0010-0000-0500-00000E000000}" name="πi" totalsRowFunction="count" dataDxfId="3" totalsRowDxfId="2">
      <calculatedColumnFormula>IFERROR(Table37[[#This Row],[εi]]*100,"")</calculatedColumnFormula>
    </tableColumn>
    <tableColumn id="1" xr3:uid="{00000000-0010-0000-0500-000001000000}" name="%" dataDxfId="1" totalsRowDxfId="0" dataCellStyle="Percent">
      <calculatedColumnFormula>IFERROR(Table37[[#This Row],[πi]]%,"")</calculatedColumnFormula>
    </tableColumn>
  </tableColumns>
  <tableStyleInfo name="TableStyleMedium3"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T74"/>
  <sheetViews>
    <sheetView showGridLines="0" tabSelected="1" zoomScale="115" zoomScaleNormal="115" workbookViewId="0">
      <selection activeCell="F10" sqref="F10"/>
    </sheetView>
  </sheetViews>
  <sheetFormatPr defaultRowHeight="15" x14ac:dyDescent="0.25"/>
  <cols>
    <col min="1" max="1" width="13.140625" customWidth="1"/>
    <col min="3" max="3" width="10.85546875" customWidth="1"/>
    <col min="4" max="4" width="10.5703125" customWidth="1"/>
    <col min="14" max="14" width="11" customWidth="1"/>
  </cols>
  <sheetData>
    <row r="2" spans="1:20" s="37" customFormat="1" ht="65.45" customHeight="1" x14ac:dyDescent="0.25">
      <c r="B2" s="38"/>
      <c r="C2" s="38"/>
      <c r="D2" s="119" t="s">
        <v>107</v>
      </c>
      <c r="E2" s="119"/>
      <c r="F2" s="119"/>
      <c r="G2" s="119"/>
      <c r="H2" s="119"/>
      <c r="I2" s="119"/>
      <c r="J2" s="119"/>
      <c r="K2" s="119"/>
      <c r="L2" s="119"/>
      <c r="M2" s="119"/>
      <c r="N2" s="119"/>
      <c r="O2" s="38"/>
      <c r="P2" s="38"/>
      <c r="Q2" s="38"/>
      <c r="R2" s="38"/>
      <c r="S2" s="38"/>
      <c r="T2" s="38"/>
    </row>
    <row r="6" spans="1:20" x14ac:dyDescent="0.25">
      <c r="A6" s="42" t="s">
        <v>108</v>
      </c>
      <c r="C6" t="s">
        <v>109</v>
      </c>
    </row>
    <row r="8" spans="1:20" x14ac:dyDescent="0.25">
      <c r="A8" s="42" t="s">
        <v>185</v>
      </c>
      <c r="C8" t="s">
        <v>186</v>
      </c>
    </row>
    <row r="9" spans="1:20" x14ac:dyDescent="0.25">
      <c r="A9" s="42"/>
      <c r="C9" s="94" t="s">
        <v>188</v>
      </c>
    </row>
    <row r="10" spans="1:20" x14ac:dyDescent="0.25">
      <c r="A10" s="42"/>
      <c r="C10" s="92"/>
      <c r="D10" t="s">
        <v>189</v>
      </c>
    </row>
    <row r="11" spans="1:20" x14ac:dyDescent="0.25">
      <c r="A11" s="42"/>
      <c r="C11" s="93"/>
      <c r="D11" t="s">
        <v>190</v>
      </c>
    </row>
    <row r="13" spans="1:20" x14ac:dyDescent="0.25">
      <c r="A13" s="43" t="s">
        <v>184</v>
      </c>
    </row>
    <row r="14" spans="1:20" ht="15.75" thickBot="1" x14ac:dyDescent="0.3">
      <c r="A14" s="43"/>
    </row>
    <row r="15" spans="1:20" ht="15.75" thickBot="1" x14ac:dyDescent="0.3">
      <c r="A15" s="49" t="s">
        <v>79</v>
      </c>
      <c r="B15" s="50"/>
      <c r="C15" s="50" t="s">
        <v>187</v>
      </c>
      <c r="D15" s="50"/>
      <c r="E15" s="50"/>
      <c r="F15" s="50"/>
      <c r="G15" s="50"/>
      <c r="H15" s="50"/>
      <c r="I15" s="50"/>
      <c r="J15" s="50"/>
      <c r="K15" s="50"/>
      <c r="L15" s="50"/>
      <c r="M15" s="50"/>
      <c r="N15" s="50"/>
      <c r="O15" s="50"/>
      <c r="P15" s="50"/>
      <c r="Q15" s="50"/>
      <c r="R15" s="50"/>
      <c r="S15" s="63"/>
    </row>
    <row r="16" spans="1:20" ht="15.75" thickBot="1" x14ac:dyDescent="0.3">
      <c r="A16" s="49"/>
      <c r="B16" s="50"/>
      <c r="C16" s="50"/>
      <c r="D16" s="50"/>
      <c r="E16" s="50"/>
      <c r="F16" s="50"/>
      <c r="G16" s="50"/>
      <c r="H16" s="50"/>
      <c r="I16" s="50"/>
      <c r="J16" s="50"/>
      <c r="K16" s="50"/>
      <c r="L16" s="50"/>
      <c r="M16" s="50"/>
      <c r="N16" s="50"/>
      <c r="O16" s="50"/>
      <c r="P16" s="50"/>
      <c r="Q16" s="50"/>
      <c r="R16" s="50"/>
      <c r="S16" s="63"/>
    </row>
    <row r="17" spans="1:19" ht="15.75" thickBot="1" x14ac:dyDescent="0.3">
      <c r="A17" s="107" t="s">
        <v>95</v>
      </c>
      <c r="B17" s="108"/>
      <c r="C17" s="108"/>
      <c r="D17" s="108"/>
      <c r="E17" s="108"/>
      <c r="F17" s="108"/>
      <c r="G17" s="108"/>
      <c r="H17" s="108"/>
      <c r="I17" s="108"/>
      <c r="J17" s="108"/>
      <c r="K17" s="108"/>
      <c r="L17" s="108"/>
      <c r="M17" s="108"/>
      <c r="N17" s="108"/>
      <c r="O17" s="108"/>
      <c r="P17" s="108"/>
      <c r="Q17" s="108"/>
      <c r="R17" s="108"/>
      <c r="S17" s="109"/>
    </row>
    <row r="18" spans="1:19" x14ac:dyDescent="0.25">
      <c r="A18" s="103" t="s">
        <v>110</v>
      </c>
      <c r="B18" s="104"/>
      <c r="C18" s="115" t="s">
        <v>137</v>
      </c>
      <c r="D18" s="115"/>
      <c r="E18" s="115"/>
      <c r="F18" s="115"/>
      <c r="G18" s="115"/>
      <c r="H18" s="115"/>
      <c r="I18" s="115"/>
      <c r="J18" s="115"/>
      <c r="K18" s="115"/>
      <c r="L18" s="115"/>
      <c r="M18" s="115"/>
      <c r="N18" s="115"/>
      <c r="O18" s="115"/>
      <c r="P18" s="115"/>
      <c r="Q18" s="115"/>
      <c r="R18" s="115"/>
      <c r="S18" s="116"/>
    </row>
    <row r="19" spans="1:19" x14ac:dyDescent="0.25">
      <c r="A19" s="103" t="s">
        <v>111</v>
      </c>
      <c r="B19" s="104"/>
      <c r="C19" s="115" t="s">
        <v>144</v>
      </c>
      <c r="D19" s="115"/>
      <c r="E19" s="115"/>
      <c r="F19" s="115"/>
      <c r="G19" s="115"/>
      <c r="H19" s="115"/>
      <c r="I19" s="115"/>
      <c r="J19" s="115"/>
      <c r="K19" s="115"/>
      <c r="L19" s="115"/>
      <c r="M19" s="115"/>
      <c r="N19" s="115"/>
      <c r="O19" s="115"/>
      <c r="P19" s="115"/>
      <c r="Q19" s="115"/>
      <c r="R19" s="115"/>
      <c r="S19" s="116"/>
    </row>
    <row r="20" spans="1:19" x14ac:dyDescent="0.25">
      <c r="A20" s="103" t="s">
        <v>138</v>
      </c>
      <c r="B20" s="104"/>
      <c r="C20" s="115" t="s">
        <v>139</v>
      </c>
      <c r="D20" s="115"/>
      <c r="E20" s="115"/>
      <c r="F20" s="115"/>
      <c r="G20" s="115"/>
      <c r="H20" s="115"/>
      <c r="I20" s="115"/>
      <c r="J20" s="115"/>
      <c r="K20" s="115"/>
      <c r="L20" s="115"/>
      <c r="M20" s="115"/>
      <c r="N20" s="115"/>
      <c r="O20" s="115"/>
      <c r="P20" s="115"/>
      <c r="Q20" s="115"/>
      <c r="R20" s="115"/>
      <c r="S20" s="116"/>
    </row>
    <row r="21" spans="1:19" x14ac:dyDescent="0.25">
      <c r="A21" s="103" t="s">
        <v>140</v>
      </c>
      <c r="B21" s="104"/>
      <c r="C21" s="115" t="s">
        <v>112</v>
      </c>
      <c r="D21" s="115"/>
      <c r="E21" s="115"/>
      <c r="F21" s="115"/>
      <c r="G21" s="115"/>
      <c r="H21" s="115"/>
      <c r="I21" s="115"/>
      <c r="J21" s="115"/>
      <c r="K21" s="115"/>
      <c r="L21" s="115"/>
      <c r="M21" s="115"/>
      <c r="N21" s="115"/>
      <c r="O21" s="115"/>
      <c r="P21" s="115"/>
      <c r="Q21" s="115"/>
      <c r="R21" s="115"/>
      <c r="S21" s="116"/>
    </row>
    <row r="22" spans="1:19" x14ac:dyDescent="0.25">
      <c r="A22" s="103" t="s">
        <v>141</v>
      </c>
      <c r="B22" s="104"/>
      <c r="C22" s="115" t="s">
        <v>142</v>
      </c>
      <c r="D22" s="115"/>
      <c r="E22" s="115"/>
      <c r="F22" s="115"/>
      <c r="G22" s="115"/>
      <c r="H22" s="115"/>
      <c r="I22" s="115"/>
      <c r="J22" s="115"/>
      <c r="K22" s="115"/>
      <c r="L22" s="115"/>
      <c r="M22" s="115"/>
      <c r="N22" s="115"/>
      <c r="O22" s="115"/>
      <c r="P22" s="115"/>
      <c r="Q22" s="115"/>
      <c r="R22" s="115"/>
      <c r="S22" s="116"/>
    </row>
    <row r="23" spans="1:19" x14ac:dyDescent="0.25">
      <c r="A23" s="103" t="s">
        <v>113</v>
      </c>
      <c r="B23" s="104"/>
      <c r="C23" s="115" t="s">
        <v>143</v>
      </c>
      <c r="D23" s="115"/>
      <c r="E23" s="115"/>
      <c r="F23" s="115"/>
      <c r="G23" s="115"/>
      <c r="H23" s="115"/>
      <c r="I23" s="115"/>
      <c r="J23" s="115"/>
      <c r="K23" s="115"/>
      <c r="L23" s="115"/>
      <c r="M23" s="115"/>
      <c r="N23" s="115"/>
      <c r="O23" s="115"/>
      <c r="P23" s="115"/>
      <c r="Q23" s="115"/>
      <c r="R23" s="115"/>
      <c r="S23" s="116"/>
    </row>
    <row r="24" spans="1:19" ht="29.25" customHeight="1" x14ac:dyDescent="0.25">
      <c r="A24" s="103" t="s">
        <v>114</v>
      </c>
      <c r="B24" s="104"/>
      <c r="C24" s="115" t="s">
        <v>145</v>
      </c>
      <c r="D24" s="115"/>
      <c r="E24" s="115"/>
      <c r="F24" s="115"/>
      <c r="G24" s="115"/>
      <c r="H24" s="115"/>
      <c r="I24" s="115"/>
      <c r="J24" s="115"/>
      <c r="K24" s="115"/>
      <c r="L24" s="115"/>
      <c r="M24" s="115"/>
      <c r="N24" s="115"/>
      <c r="O24" s="115"/>
      <c r="P24" s="115"/>
      <c r="Q24" s="115"/>
      <c r="R24" s="115"/>
      <c r="S24" s="116"/>
    </row>
    <row r="25" spans="1:19" x14ac:dyDescent="0.25">
      <c r="A25" s="103" t="s">
        <v>1</v>
      </c>
      <c r="B25" s="104"/>
      <c r="C25" s="115" t="s">
        <v>115</v>
      </c>
      <c r="D25" s="115"/>
      <c r="E25" s="115"/>
      <c r="F25" s="115"/>
      <c r="G25" s="115"/>
      <c r="H25" s="115"/>
      <c r="I25" s="115"/>
      <c r="J25" s="115"/>
      <c r="K25" s="115"/>
      <c r="L25" s="115"/>
      <c r="M25" s="115"/>
      <c r="N25" s="115"/>
      <c r="O25" s="115"/>
      <c r="P25" s="115"/>
      <c r="Q25" s="115"/>
      <c r="R25" s="115"/>
      <c r="S25" s="116"/>
    </row>
    <row r="26" spans="1:19" x14ac:dyDescent="0.25">
      <c r="A26" s="103" t="s">
        <v>2</v>
      </c>
      <c r="B26" s="104"/>
      <c r="C26" s="115" t="s">
        <v>146</v>
      </c>
      <c r="D26" s="115"/>
      <c r="E26" s="115"/>
      <c r="F26" s="115"/>
      <c r="G26" s="115"/>
      <c r="H26" s="115"/>
      <c r="I26" s="115"/>
      <c r="J26" s="115"/>
      <c r="K26" s="115"/>
      <c r="L26" s="115"/>
      <c r="M26" s="115"/>
      <c r="N26" s="115"/>
      <c r="O26" s="115"/>
      <c r="P26" s="115"/>
      <c r="Q26" s="115"/>
      <c r="R26" s="115"/>
      <c r="S26" s="116"/>
    </row>
    <row r="27" spans="1:19" ht="35.25" customHeight="1" x14ac:dyDescent="0.25">
      <c r="A27" s="103" t="s">
        <v>116</v>
      </c>
      <c r="B27" s="104"/>
      <c r="C27" s="115" t="s">
        <v>117</v>
      </c>
      <c r="D27" s="115"/>
      <c r="E27" s="115"/>
      <c r="F27" s="115"/>
      <c r="G27" s="115"/>
      <c r="H27" s="115"/>
      <c r="I27" s="115"/>
      <c r="J27" s="115"/>
      <c r="K27" s="115"/>
      <c r="L27" s="115"/>
      <c r="M27" s="115"/>
      <c r="N27" s="115"/>
      <c r="O27" s="115"/>
      <c r="P27" s="115"/>
      <c r="Q27" s="115"/>
      <c r="R27" s="115"/>
      <c r="S27" s="116"/>
    </row>
    <row r="28" spans="1:19" ht="30" customHeight="1" x14ac:dyDescent="0.25">
      <c r="A28" s="103"/>
      <c r="B28" s="104"/>
      <c r="C28" s="115" t="s">
        <v>118</v>
      </c>
      <c r="D28" s="115"/>
      <c r="E28" s="115"/>
      <c r="F28" s="115"/>
      <c r="G28" s="115"/>
      <c r="H28" s="115"/>
      <c r="I28" s="115"/>
      <c r="J28" s="115"/>
      <c r="K28" s="115"/>
      <c r="L28" s="115"/>
      <c r="M28" s="115"/>
      <c r="N28" s="115"/>
      <c r="O28" s="115"/>
      <c r="P28" s="115"/>
      <c r="Q28" s="115"/>
      <c r="R28" s="115"/>
      <c r="S28" s="116"/>
    </row>
    <row r="29" spans="1:19" x14ac:dyDescent="0.25">
      <c r="A29" s="103"/>
      <c r="B29" s="104"/>
      <c r="C29" s="115" t="s">
        <v>119</v>
      </c>
      <c r="D29" s="115"/>
      <c r="E29" s="115"/>
      <c r="F29" s="115"/>
      <c r="G29" s="115"/>
      <c r="H29" s="115"/>
      <c r="I29" s="115"/>
      <c r="J29" s="115"/>
      <c r="K29" s="115"/>
      <c r="L29" s="115"/>
      <c r="M29" s="115"/>
      <c r="N29" s="115"/>
      <c r="O29" s="115"/>
      <c r="P29" s="115"/>
      <c r="Q29" s="115"/>
      <c r="R29" s="115"/>
      <c r="S29" s="116"/>
    </row>
    <row r="30" spans="1:19" x14ac:dyDescent="0.25">
      <c r="A30" s="103" t="s">
        <v>3</v>
      </c>
      <c r="B30" s="104"/>
      <c r="C30" s="115" t="s">
        <v>147</v>
      </c>
      <c r="D30" s="115"/>
      <c r="E30" s="115"/>
      <c r="F30" s="115"/>
      <c r="G30" s="115"/>
      <c r="H30" s="115"/>
      <c r="I30" s="115"/>
      <c r="J30" s="115"/>
      <c r="K30" s="115"/>
      <c r="L30" s="115"/>
      <c r="M30" s="115"/>
      <c r="N30" s="115"/>
      <c r="O30" s="115"/>
      <c r="P30" s="115"/>
      <c r="Q30" s="115"/>
      <c r="R30" s="115"/>
      <c r="S30" s="116"/>
    </row>
    <row r="31" spans="1:19" x14ac:dyDescent="0.25">
      <c r="A31" s="103" t="s">
        <v>4</v>
      </c>
      <c r="B31" s="104"/>
      <c r="C31" s="115" t="s">
        <v>148</v>
      </c>
      <c r="D31" s="115"/>
      <c r="E31" s="115"/>
      <c r="F31" s="115"/>
      <c r="G31" s="115"/>
      <c r="H31" s="115"/>
      <c r="I31" s="115"/>
      <c r="J31" s="115"/>
      <c r="K31" s="115"/>
      <c r="L31" s="115"/>
      <c r="M31" s="115"/>
      <c r="N31" s="115"/>
      <c r="O31" s="115"/>
      <c r="P31" s="115"/>
      <c r="Q31" s="115"/>
      <c r="R31" s="115"/>
      <c r="S31" s="116"/>
    </row>
    <row r="32" spans="1:19" x14ac:dyDescent="0.25">
      <c r="A32" s="103" t="s">
        <v>149</v>
      </c>
      <c r="B32" s="104"/>
      <c r="C32" s="115" t="s">
        <v>147</v>
      </c>
      <c r="D32" s="115"/>
      <c r="E32" s="115"/>
      <c r="F32" s="115"/>
      <c r="G32" s="115"/>
      <c r="H32" s="115"/>
      <c r="I32" s="115"/>
      <c r="J32" s="115"/>
      <c r="K32" s="115"/>
      <c r="L32" s="115"/>
      <c r="M32" s="115"/>
      <c r="N32" s="115"/>
      <c r="O32" s="115"/>
      <c r="P32" s="115"/>
      <c r="Q32" s="115"/>
      <c r="R32" s="115"/>
      <c r="S32" s="116"/>
    </row>
    <row r="33" spans="1:19" ht="15.75" thickBot="1" x14ac:dyDescent="0.3">
      <c r="A33" s="105" t="s">
        <v>5</v>
      </c>
      <c r="B33" s="106"/>
      <c r="C33" s="117" t="s">
        <v>150</v>
      </c>
      <c r="D33" s="117"/>
      <c r="E33" s="117"/>
      <c r="F33" s="117"/>
      <c r="G33" s="117"/>
      <c r="H33" s="117"/>
      <c r="I33" s="117"/>
      <c r="J33" s="117"/>
      <c r="K33" s="117"/>
      <c r="L33" s="117"/>
      <c r="M33" s="117"/>
      <c r="N33" s="117"/>
      <c r="O33" s="117"/>
      <c r="P33" s="117"/>
      <c r="Q33" s="117"/>
      <c r="R33" s="117"/>
      <c r="S33" s="118"/>
    </row>
    <row r="34" spans="1:19" ht="15.75" thickBot="1" x14ac:dyDescent="0.3">
      <c r="A34" s="42"/>
    </row>
    <row r="35" spans="1:19" ht="15.75" thickBot="1" x14ac:dyDescent="0.3">
      <c r="A35" s="110" t="s">
        <v>151</v>
      </c>
      <c r="B35" s="111"/>
      <c r="C35" s="111"/>
      <c r="D35" s="111"/>
      <c r="E35" s="111"/>
      <c r="F35" s="111"/>
      <c r="G35" s="111"/>
      <c r="H35" s="111"/>
      <c r="I35" s="111"/>
      <c r="J35" s="111"/>
      <c r="K35" s="111"/>
      <c r="L35" s="111"/>
      <c r="M35" s="111"/>
      <c r="N35" s="111"/>
      <c r="O35" s="111"/>
      <c r="P35" s="111"/>
      <c r="Q35" s="111"/>
      <c r="R35" s="111"/>
      <c r="S35" s="112"/>
    </row>
    <row r="36" spans="1:19" x14ac:dyDescent="0.25">
      <c r="A36" s="113" t="s">
        <v>152</v>
      </c>
      <c r="B36" s="114"/>
      <c r="C36" s="39" t="s">
        <v>181</v>
      </c>
      <c r="D36" s="39"/>
      <c r="E36" s="39"/>
      <c r="F36" s="39"/>
      <c r="G36" s="39"/>
      <c r="H36" s="39"/>
      <c r="I36" s="39"/>
      <c r="J36" s="39"/>
      <c r="K36" s="39"/>
      <c r="L36" s="39"/>
      <c r="M36" s="39"/>
      <c r="N36" s="39"/>
      <c r="O36" s="39"/>
      <c r="P36" s="39"/>
      <c r="Q36" s="39"/>
      <c r="R36" s="39"/>
      <c r="S36" s="40"/>
    </row>
    <row r="37" spans="1:19" x14ac:dyDescent="0.25">
      <c r="A37" s="95"/>
      <c r="B37" s="96"/>
      <c r="C37" t="s">
        <v>153</v>
      </c>
      <c r="S37" s="41"/>
    </row>
    <row r="38" spans="1:19" x14ac:dyDescent="0.25">
      <c r="A38" s="95"/>
      <c r="B38" s="96"/>
      <c r="C38" t="s">
        <v>154</v>
      </c>
      <c r="S38" s="41"/>
    </row>
    <row r="39" spans="1:19" x14ac:dyDescent="0.25">
      <c r="A39" s="95"/>
      <c r="B39" s="96"/>
      <c r="S39" s="41"/>
    </row>
    <row r="40" spans="1:19" x14ac:dyDescent="0.25">
      <c r="A40" s="101" t="s">
        <v>91</v>
      </c>
      <c r="B40" s="102"/>
      <c r="C40" s="102"/>
      <c r="S40" s="41"/>
    </row>
    <row r="41" spans="1:19" x14ac:dyDescent="0.25">
      <c r="A41" s="95"/>
      <c r="B41" s="96"/>
      <c r="C41" t="s">
        <v>155</v>
      </c>
      <c r="S41" s="41"/>
    </row>
    <row r="42" spans="1:19" x14ac:dyDescent="0.25">
      <c r="A42" s="95"/>
      <c r="B42" s="96"/>
      <c r="C42" t="s">
        <v>156</v>
      </c>
      <c r="S42" s="41"/>
    </row>
    <row r="43" spans="1:19" x14ac:dyDescent="0.25">
      <c r="A43" s="95"/>
      <c r="B43" s="96"/>
      <c r="C43" t="s">
        <v>160</v>
      </c>
      <c r="S43" s="41"/>
    </row>
    <row r="44" spans="1:19" x14ac:dyDescent="0.25">
      <c r="A44" s="48"/>
      <c r="B44" s="42"/>
      <c r="S44" s="41"/>
    </row>
    <row r="45" spans="1:19" x14ac:dyDescent="0.25">
      <c r="A45" s="101" t="s">
        <v>157</v>
      </c>
      <c r="B45" s="102"/>
      <c r="C45" s="102"/>
      <c r="S45" s="41"/>
    </row>
    <row r="46" spans="1:19" x14ac:dyDescent="0.25">
      <c r="A46" s="95"/>
      <c r="B46" s="96"/>
      <c r="C46" t="s">
        <v>158</v>
      </c>
      <c r="S46" s="41"/>
    </row>
    <row r="47" spans="1:19" x14ac:dyDescent="0.25">
      <c r="A47" s="95"/>
      <c r="B47" s="96"/>
      <c r="C47" t="s">
        <v>159</v>
      </c>
      <c r="S47" s="41"/>
    </row>
    <row r="48" spans="1:19" x14ac:dyDescent="0.25">
      <c r="A48" s="95"/>
      <c r="B48" s="96"/>
      <c r="C48" t="s">
        <v>156</v>
      </c>
      <c r="S48" s="41"/>
    </row>
    <row r="49" spans="1:19" x14ac:dyDescent="0.25">
      <c r="A49" s="95"/>
      <c r="B49" s="96"/>
      <c r="C49" t="s">
        <v>160</v>
      </c>
      <c r="S49" s="41"/>
    </row>
    <row r="50" spans="1:19" x14ac:dyDescent="0.25">
      <c r="A50" s="48"/>
      <c r="B50" s="42"/>
      <c r="S50" s="41"/>
    </row>
    <row r="51" spans="1:19" x14ac:dyDescent="0.25">
      <c r="A51" s="48" t="s">
        <v>174</v>
      </c>
      <c r="B51" s="42"/>
      <c r="S51" s="41"/>
    </row>
    <row r="52" spans="1:19" x14ac:dyDescent="0.25">
      <c r="A52" s="48"/>
      <c r="B52" s="42"/>
      <c r="C52" s="99" t="s">
        <v>175</v>
      </c>
      <c r="D52" s="99"/>
      <c r="E52" s="99"/>
      <c r="F52" s="99"/>
      <c r="G52" s="99"/>
      <c r="H52" s="99"/>
      <c r="I52" s="99"/>
      <c r="J52" s="99"/>
      <c r="K52" s="99"/>
      <c r="L52" s="99"/>
      <c r="M52" s="99"/>
      <c r="N52" s="99"/>
      <c r="O52" s="99"/>
      <c r="P52" s="99"/>
      <c r="Q52" s="99"/>
      <c r="R52" s="99"/>
      <c r="S52" s="100"/>
    </row>
    <row r="53" spans="1:19" ht="30" customHeight="1" x14ac:dyDescent="0.25">
      <c r="A53" s="48"/>
      <c r="B53" s="42"/>
      <c r="C53" s="99" t="s">
        <v>176</v>
      </c>
      <c r="D53" s="99"/>
      <c r="E53" s="99"/>
      <c r="F53" s="99"/>
      <c r="G53" s="99"/>
      <c r="H53" s="99"/>
      <c r="I53" s="99"/>
      <c r="J53" s="99"/>
      <c r="K53" s="99"/>
      <c r="L53" s="99"/>
      <c r="M53" s="99"/>
      <c r="N53" s="99"/>
      <c r="O53" s="99"/>
      <c r="P53" s="99"/>
      <c r="Q53" s="99"/>
      <c r="R53" s="99"/>
      <c r="S53" s="100"/>
    </row>
    <row r="54" spans="1:19" ht="30" customHeight="1" x14ac:dyDescent="0.25">
      <c r="A54" s="48"/>
      <c r="B54" s="42"/>
      <c r="C54" s="99" t="s">
        <v>177</v>
      </c>
      <c r="D54" s="99"/>
      <c r="E54" s="99"/>
      <c r="F54" s="99"/>
      <c r="G54" s="99"/>
      <c r="H54" s="99"/>
      <c r="I54" s="99"/>
      <c r="J54" s="99"/>
      <c r="K54" s="99"/>
      <c r="L54" s="99"/>
      <c r="M54" s="99"/>
      <c r="N54" s="99"/>
      <c r="O54" s="99"/>
      <c r="P54" s="99"/>
      <c r="Q54" s="99"/>
      <c r="R54" s="99"/>
      <c r="S54" s="100"/>
    </row>
    <row r="55" spans="1:19" ht="34.5" customHeight="1" x14ac:dyDescent="0.25">
      <c r="A55" s="48"/>
      <c r="B55" s="42"/>
      <c r="C55" s="99" t="s">
        <v>178</v>
      </c>
      <c r="D55" s="99"/>
      <c r="E55" s="99"/>
      <c r="F55" s="99"/>
      <c r="G55" s="99"/>
      <c r="H55" s="99"/>
      <c r="I55" s="99"/>
      <c r="J55" s="99"/>
      <c r="K55" s="99"/>
      <c r="L55" s="99"/>
      <c r="M55" s="99"/>
      <c r="N55" s="99"/>
      <c r="O55" s="99"/>
      <c r="P55" s="99"/>
      <c r="Q55" s="99"/>
      <c r="R55" s="99"/>
      <c r="S55" s="100"/>
    </row>
    <row r="56" spans="1:19" ht="34.5" customHeight="1" x14ac:dyDescent="0.25">
      <c r="A56" s="48"/>
      <c r="B56" s="42"/>
      <c r="C56" s="99" t="s">
        <v>179</v>
      </c>
      <c r="D56" s="99"/>
      <c r="E56" s="99"/>
      <c r="F56" s="99"/>
      <c r="G56" s="99"/>
      <c r="H56" s="99"/>
      <c r="I56" s="99"/>
      <c r="J56" s="99"/>
      <c r="K56" s="99"/>
      <c r="L56" s="99"/>
      <c r="M56" s="99"/>
      <c r="N56" s="99"/>
      <c r="O56" s="99"/>
      <c r="P56" s="99"/>
      <c r="Q56" s="99"/>
      <c r="R56" s="99"/>
      <c r="S56" s="100"/>
    </row>
    <row r="57" spans="1:19" ht="30" customHeight="1" x14ac:dyDescent="0.25">
      <c r="A57" s="48"/>
      <c r="B57" s="42"/>
      <c r="C57" s="99" t="s">
        <v>180</v>
      </c>
      <c r="D57" s="99"/>
      <c r="E57" s="99"/>
      <c r="F57" s="99"/>
      <c r="G57" s="99"/>
      <c r="H57" s="99"/>
      <c r="I57" s="99"/>
      <c r="J57" s="99"/>
      <c r="K57" s="99"/>
      <c r="L57" s="99"/>
      <c r="M57" s="99"/>
      <c r="N57" s="99"/>
      <c r="O57" s="99"/>
      <c r="P57" s="99"/>
      <c r="Q57" s="99"/>
      <c r="R57" s="99"/>
      <c r="S57" s="100"/>
    </row>
    <row r="58" spans="1:19" x14ac:dyDescent="0.25">
      <c r="A58" s="48"/>
      <c r="B58" s="42"/>
      <c r="C58" s="37"/>
      <c r="D58" s="37"/>
      <c r="E58" s="37"/>
      <c r="F58" s="37"/>
      <c r="G58" s="37"/>
      <c r="H58" s="37"/>
      <c r="I58" s="37"/>
      <c r="J58" s="37"/>
      <c r="K58" s="37"/>
      <c r="L58" s="37"/>
      <c r="M58" s="37"/>
      <c r="N58" s="37"/>
      <c r="O58" s="37"/>
      <c r="P58" s="37"/>
      <c r="Q58" s="37"/>
      <c r="R58" s="37"/>
      <c r="S58" s="62"/>
    </row>
    <row r="59" spans="1:19" x14ac:dyDescent="0.25">
      <c r="A59" s="48" t="s">
        <v>182</v>
      </c>
      <c r="B59" s="42"/>
      <c r="D59" s="37"/>
      <c r="E59" s="37"/>
      <c r="F59" s="37"/>
      <c r="G59" s="37"/>
      <c r="H59" s="37"/>
      <c r="I59" s="37"/>
      <c r="J59" s="37"/>
      <c r="K59" s="37"/>
      <c r="L59" s="37"/>
      <c r="M59" s="37"/>
      <c r="N59" s="37"/>
      <c r="O59" s="37"/>
      <c r="P59" s="37"/>
      <c r="Q59" s="37"/>
      <c r="R59" s="37"/>
      <c r="S59" s="62"/>
    </row>
    <row r="60" spans="1:19" ht="30" customHeight="1" x14ac:dyDescent="0.25">
      <c r="A60" s="48"/>
      <c r="B60" s="42"/>
      <c r="C60" s="99" t="s">
        <v>183</v>
      </c>
      <c r="D60" s="99"/>
      <c r="E60" s="99"/>
      <c r="F60" s="99"/>
      <c r="G60" s="99"/>
      <c r="H60" s="99"/>
      <c r="I60" s="99"/>
      <c r="J60" s="99"/>
      <c r="K60" s="99"/>
      <c r="L60" s="99"/>
      <c r="M60" s="99"/>
      <c r="N60" s="99"/>
      <c r="O60" s="99"/>
      <c r="P60" s="99"/>
      <c r="Q60" s="99"/>
      <c r="R60" s="99"/>
      <c r="S60" s="100"/>
    </row>
    <row r="61" spans="1:19" ht="15.75" thickBot="1" x14ac:dyDescent="0.3">
      <c r="A61" s="47"/>
      <c r="B61" s="61"/>
      <c r="C61" s="44"/>
      <c r="D61" s="44"/>
      <c r="E61" s="44"/>
      <c r="F61" s="44"/>
      <c r="G61" s="44"/>
      <c r="H61" s="44"/>
      <c r="I61" s="44"/>
      <c r="J61" s="44"/>
      <c r="K61" s="44"/>
      <c r="L61" s="44"/>
      <c r="M61" s="44"/>
      <c r="N61" s="44"/>
      <c r="O61" s="44"/>
      <c r="P61" s="44"/>
      <c r="Q61" s="44"/>
      <c r="R61" s="44"/>
      <c r="S61" s="45"/>
    </row>
    <row r="62" spans="1:19" ht="15.75" thickBot="1" x14ac:dyDescent="0.3">
      <c r="A62" s="42"/>
    </row>
    <row r="63" spans="1:19" x14ac:dyDescent="0.25">
      <c r="A63" s="46" t="s">
        <v>161</v>
      </c>
      <c r="B63" s="39"/>
      <c r="C63" s="39" t="s">
        <v>162</v>
      </c>
      <c r="D63" s="39"/>
      <c r="E63" s="39"/>
      <c r="F63" s="39"/>
      <c r="G63" s="39"/>
      <c r="H63" s="39"/>
      <c r="I63" s="39"/>
      <c r="J63" s="39"/>
      <c r="K63" s="39"/>
      <c r="L63" s="39"/>
      <c r="M63" s="39"/>
      <c r="N63" s="39"/>
      <c r="O63" s="39"/>
      <c r="P63" s="39"/>
      <c r="Q63" s="39"/>
      <c r="R63" s="39"/>
      <c r="S63" s="40"/>
    </row>
    <row r="64" spans="1:19" ht="15.75" thickBot="1" x14ac:dyDescent="0.3">
      <c r="A64" s="47"/>
      <c r="B64" s="44"/>
      <c r="C64" s="44" t="s">
        <v>163</v>
      </c>
      <c r="D64" s="44"/>
      <c r="E64" s="44"/>
      <c r="F64" s="44"/>
      <c r="G64" s="44"/>
      <c r="H64" s="44"/>
      <c r="I64" s="44"/>
      <c r="J64" s="44"/>
      <c r="K64" s="44"/>
      <c r="L64" s="44"/>
      <c r="M64" s="44"/>
      <c r="N64" s="44"/>
      <c r="O64" s="44"/>
      <c r="P64" s="44"/>
      <c r="Q64" s="44"/>
      <c r="R64" s="44"/>
      <c r="S64" s="45"/>
    </row>
    <row r="65" spans="1:19" ht="15.75" thickBot="1" x14ac:dyDescent="0.3">
      <c r="A65" s="42"/>
    </row>
    <row r="66" spans="1:19" x14ac:dyDescent="0.25">
      <c r="A66" s="46" t="s">
        <v>93</v>
      </c>
      <c r="B66" s="39"/>
      <c r="C66" s="39" t="s">
        <v>164</v>
      </c>
      <c r="D66" s="39"/>
      <c r="E66" s="39"/>
      <c r="F66" s="39"/>
      <c r="G66" s="39"/>
      <c r="H66" s="39"/>
      <c r="I66" s="39"/>
      <c r="J66" s="39"/>
      <c r="K66" s="39"/>
      <c r="L66" s="39"/>
      <c r="M66" s="39"/>
      <c r="N66" s="39"/>
      <c r="O66" s="39"/>
      <c r="P66" s="39"/>
      <c r="Q66" s="39"/>
      <c r="R66" s="39"/>
      <c r="S66" s="40"/>
    </row>
    <row r="67" spans="1:19" x14ac:dyDescent="0.25">
      <c r="A67" s="48"/>
      <c r="C67" t="s">
        <v>84</v>
      </c>
      <c r="D67" t="s">
        <v>165</v>
      </c>
      <c r="S67" s="41"/>
    </row>
    <row r="68" spans="1:19" x14ac:dyDescent="0.25">
      <c r="A68" s="48"/>
      <c r="C68" t="s">
        <v>85</v>
      </c>
      <c r="D68" t="s">
        <v>166</v>
      </c>
      <c r="S68" s="41"/>
    </row>
    <row r="69" spans="1:19" x14ac:dyDescent="0.25">
      <c r="A69" s="48"/>
      <c r="C69" t="s">
        <v>86</v>
      </c>
      <c r="D69" t="s">
        <v>167</v>
      </c>
      <c r="S69" s="41"/>
    </row>
    <row r="70" spans="1:19" x14ac:dyDescent="0.25">
      <c r="A70" s="48"/>
      <c r="C70" t="s">
        <v>87</v>
      </c>
      <c r="D70" t="s">
        <v>168</v>
      </c>
      <c r="S70" s="41"/>
    </row>
    <row r="71" spans="1:19" x14ac:dyDescent="0.25">
      <c r="A71" s="48"/>
      <c r="C71" t="s">
        <v>88</v>
      </c>
      <c r="D71" t="s">
        <v>169</v>
      </c>
      <c r="S71" s="41"/>
    </row>
    <row r="72" spans="1:19" ht="15.75" thickBot="1" x14ac:dyDescent="0.3">
      <c r="A72" s="47"/>
      <c r="B72" s="44"/>
      <c r="C72" s="44" t="s">
        <v>106</v>
      </c>
      <c r="D72" s="44" t="s">
        <v>170</v>
      </c>
      <c r="E72" s="44"/>
      <c r="F72" s="44"/>
      <c r="G72" s="44"/>
      <c r="H72" s="44"/>
      <c r="I72" s="44"/>
      <c r="J72" s="44"/>
      <c r="K72" s="44"/>
      <c r="L72" s="44"/>
      <c r="M72" s="44"/>
      <c r="N72" s="44"/>
      <c r="O72" s="44"/>
      <c r="P72" s="44"/>
      <c r="Q72" s="44"/>
      <c r="R72" s="44"/>
      <c r="S72" s="45"/>
    </row>
    <row r="73" spans="1:19" ht="15.75" thickBot="1" x14ac:dyDescent="0.3">
      <c r="A73" s="42"/>
    </row>
    <row r="74" spans="1:19" ht="15.75" thickBot="1" x14ac:dyDescent="0.3">
      <c r="A74" s="49" t="s">
        <v>171</v>
      </c>
      <c r="B74" s="50"/>
      <c r="C74" s="97" t="s">
        <v>172</v>
      </c>
      <c r="D74" s="97"/>
      <c r="E74" s="97"/>
      <c r="F74" s="97"/>
      <c r="G74" s="97"/>
      <c r="H74" s="97"/>
      <c r="I74" s="97"/>
      <c r="J74" s="97"/>
      <c r="K74" s="97"/>
      <c r="L74" s="97"/>
      <c r="M74" s="97"/>
      <c r="N74" s="97"/>
      <c r="O74" s="97"/>
      <c r="P74" s="97"/>
      <c r="Q74" s="97"/>
      <c r="R74" s="97"/>
      <c r="S74" s="98"/>
    </row>
  </sheetData>
  <sheetProtection algorithmName="SHA-512" hashValue="fHAT0eDvAQiZVxVNFYiu5264hcyoL3mLTDEGHemZ9Kz1CMzNTE58cy+dnLQeKKCw/brroKF34xUq4D3opYHUGA==" saltValue="ssMb3MhsSjuf0ppdX+PDmA==" spinCount="100000" sheet="1" objects="1" scenarios="1"/>
  <mergeCells count="56">
    <mergeCell ref="C27:S27"/>
    <mergeCell ref="C28:S28"/>
    <mergeCell ref="C29:S29"/>
    <mergeCell ref="C30:S30"/>
    <mergeCell ref="C31:S31"/>
    <mergeCell ref="C22:S22"/>
    <mergeCell ref="C23:S23"/>
    <mergeCell ref="C24:S24"/>
    <mergeCell ref="C25:S25"/>
    <mergeCell ref="C26:S26"/>
    <mergeCell ref="D2:N2"/>
    <mergeCell ref="C18:S18"/>
    <mergeCell ref="C19:S19"/>
    <mergeCell ref="C20:S20"/>
    <mergeCell ref="C21:S21"/>
    <mergeCell ref="A27:B27"/>
    <mergeCell ref="A28:B28"/>
    <mergeCell ref="A29:B29"/>
    <mergeCell ref="A30:B30"/>
    <mergeCell ref="A31:B31"/>
    <mergeCell ref="A32:B32"/>
    <mergeCell ref="A33:B33"/>
    <mergeCell ref="A17:S17"/>
    <mergeCell ref="A35:S35"/>
    <mergeCell ref="A36:B36"/>
    <mergeCell ref="C32:S32"/>
    <mergeCell ref="C33:S33"/>
    <mergeCell ref="A18:B18"/>
    <mergeCell ref="A19:B19"/>
    <mergeCell ref="A20:B20"/>
    <mergeCell ref="A21:B21"/>
    <mergeCell ref="A22:B22"/>
    <mergeCell ref="A23:B23"/>
    <mergeCell ref="A24:B24"/>
    <mergeCell ref="A25:B25"/>
    <mergeCell ref="A26:B26"/>
    <mergeCell ref="A37:B37"/>
    <mergeCell ref="A38:B38"/>
    <mergeCell ref="A39:B39"/>
    <mergeCell ref="A41:B41"/>
    <mergeCell ref="A40:C40"/>
    <mergeCell ref="A48:B48"/>
    <mergeCell ref="A49:B49"/>
    <mergeCell ref="C74:S74"/>
    <mergeCell ref="A42:B42"/>
    <mergeCell ref="A43:B43"/>
    <mergeCell ref="A46:B46"/>
    <mergeCell ref="A47:B47"/>
    <mergeCell ref="C52:S52"/>
    <mergeCell ref="C53:S53"/>
    <mergeCell ref="C54:S54"/>
    <mergeCell ref="C55:S55"/>
    <mergeCell ref="C56:S56"/>
    <mergeCell ref="C57:S57"/>
    <mergeCell ref="A45:C45"/>
    <mergeCell ref="C60:S6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104"/>
  <sheetViews>
    <sheetView showGridLines="0" workbookViewId="0">
      <selection activeCell="M5" sqref="M5"/>
    </sheetView>
  </sheetViews>
  <sheetFormatPr defaultRowHeight="15" x14ac:dyDescent="0.25"/>
  <cols>
    <col min="1" max="1" width="12.140625" customWidth="1"/>
    <col min="2" max="2" width="22.85546875" customWidth="1"/>
    <col min="3" max="4" width="25.7109375" customWidth="1"/>
    <col min="5" max="5" width="17.5703125" customWidth="1"/>
    <col min="6" max="6" width="20.7109375" customWidth="1"/>
    <col min="7" max="7" width="17.5703125" customWidth="1"/>
    <col min="8" max="8" width="14" customWidth="1"/>
    <col min="9" max="9" width="22.140625" customWidth="1"/>
    <col min="10" max="10" width="15.7109375" customWidth="1"/>
    <col min="11" max="11" width="19.85546875" bestFit="1" customWidth="1"/>
    <col min="12" max="12" width="19.85546875" hidden="1" customWidth="1"/>
    <col min="13" max="13" width="13" customWidth="1"/>
    <col min="14" max="14" width="12.7109375" customWidth="1"/>
    <col min="15" max="15" width="14" customWidth="1"/>
    <col min="17" max="21" width="18.5703125" customWidth="1"/>
    <col min="22" max="22" width="19.140625" customWidth="1"/>
    <col min="24" max="24" width="12.7109375" customWidth="1"/>
  </cols>
  <sheetData>
    <row r="1" spans="1:30" ht="15.75" thickBot="1" x14ac:dyDescent="0.3">
      <c r="C1" s="65" t="s">
        <v>79</v>
      </c>
      <c r="D1" s="64"/>
    </row>
    <row r="2" spans="1:30" ht="15.75" thickBot="1" x14ac:dyDescent="0.3">
      <c r="A2" s="66"/>
      <c r="B2" s="120" t="s">
        <v>95</v>
      </c>
      <c r="C2" s="121"/>
      <c r="D2" s="121"/>
      <c r="E2" s="121"/>
      <c r="F2" s="121"/>
      <c r="G2" s="121"/>
      <c r="H2" s="121"/>
      <c r="I2" s="121"/>
      <c r="J2" s="121"/>
      <c r="K2" s="121"/>
      <c r="L2" s="122"/>
      <c r="M2" s="128" t="s">
        <v>94</v>
      </c>
      <c r="N2" s="129"/>
      <c r="O2" s="130"/>
      <c r="P2" s="131"/>
      <c r="Q2" s="123" t="s">
        <v>91</v>
      </c>
      <c r="R2" s="124"/>
      <c r="S2" s="124"/>
      <c r="T2" s="124"/>
      <c r="U2" s="124"/>
      <c r="V2" s="125"/>
      <c r="W2" s="126" t="s">
        <v>92</v>
      </c>
      <c r="X2" s="127"/>
      <c r="Y2" s="123" t="s">
        <v>93</v>
      </c>
      <c r="Z2" s="124"/>
      <c r="AA2" s="124"/>
      <c r="AB2" s="124"/>
      <c r="AC2" s="124"/>
      <c r="AD2" s="125"/>
    </row>
    <row r="3" spans="1:30" ht="75.75" thickBot="1" x14ac:dyDescent="0.3">
      <c r="A3" s="67" t="s">
        <v>0</v>
      </c>
      <c r="B3" s="68" t="s">
        <v>89</v>
      </c>
      <c r="C3" s="69" t="s">
        <v>121</v>
      </c>
      <c r="D3" s="69" t="s">
        <v>122</v>
      </c>
      <c r="E3" s="69" t="s">
        <v>96</v>
      </c>
      <c r="F3" s="69" t="s">
        <v>97</v>
      </c>
      <c r="G3" s="69" t="s">
        <v>80</v>
      </c>
      <c r="H3" s="69" t="s">
        <v>1</v>
      </c>
      <c r="I3" s="69" t="s">
        <v>98</v>
      </c>
      <c r="J3" s="69" t="s">
        <v>2</v>
      </c>
      <c r="K3" s="69" t="s">
        <v>99</v>
      </c>
      <c r="L3" s="70" t="s">
        <v>100</v>
      </c>
      <c r="M3" s="68" t="s">
        <v>3</v>
      </c>
      <c r="N3" s="69" t="s">
        <v>4</v>
      </c>
      <c r="O3" s="71" t="s">
        <v>120</v>
      </c>
      <c r="P3" s="70" t="s">
        <v>5</v>
      </c>
      <c r="Q3" s="69" t="s">
        <v>132</v>
      </c>
      <c r="R3" s="69" t="s">
        <v>129</v>
      </c>
      <c r="S3" s="69" t="s">
        <v>123</v>
      </c>
      <c r="T3" s="68" t="s">
        <v>101</v>
      </c>
      <c r="U3" s="69" t="s">
        <v>102</v>
      </c>
      <c r="V3" s="70" t="s">
        <v>103</v>
      </c>
      <c r="W3" s="68" t="s">
        <v>82</v>
      </c>
      <c r="X3" s="70" t="s">
        <v>83</v>
      </c>
      <c r="Y3" s="68" t="s">
        <v>84</v>
      </c>
      <c r="Z3" s="69" t="s">
        <v>85</v>
      </c>
      <c r="AA3" s="69" t="s">
        <v>86</v>
      </c>
      <c r="AB3" s="69" t="s">
        <v>87</v>
      </c>
      <c r="AC3" s="71" t="s">
        <v>88</v>
      </c>
      <c r="AD3" s="70" t="s">
        <v>106</v>
      </c>
    </row>
    <row r="4" spans="1:30" x14ac:dyDescent="0.25">
      <c r="A4" s="57"/>
      <c r="B4" s="51"/>
      <c r="C4" s="52"/>
      <c r="D4" s="52"/>
      <c r="E4" s="52"/>
      <c r="F4" s="52"/>
      <c r="G4" s="52"/>
      <c r="H4" s="52"/>
      <c r="I4" s="52"/>
      <c r="J4" s="79"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 s="52"/>
      <c r="L4" s="8"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 s="81" t="str">
        <f>IFERROR(IF(Table2[[#This Row],[Διαμέρισμα]]="","",VLOOKUP($D$1,'Sheet1 (2)'!A2:D846,4,FALSE)),"")</f>
        <v/>
      </c>
      <c r="N4" s="79" t="str">
        <f>IF(Table2[[#This Row],[Διαμέρισμα]]="","",21)</f>
        <v/>
      </c>
      <c r="O4" s="83" t="str">
        <f>IFERROR(IF(Table2[[#This Row],[Εμβαδόν Τουβλοδομής (εξωτερική τοιχοποιία)]]="","",VLOOKUP($D$1,'Sheet1 (2)'!$A$1:$E$846,5,FALSE)),"")</f>
        <v/>
      </c>
      <c r="P4" s="83" t="str">
        <f>IFERROR(Table2[[#This Row],[Εσωτερική θερμοκρασία]]-Table2[[#This Row],[Εξωτερική θερμοκρασία]],"")</f>
        <v/>
      </c>
      <c r="Q4" s="51"/>
      <c r="R4" s="52"/>
      <c r="S4" s="52"/>
      <c r="T4" s="52"/>
      <c r="U4" s="52"/>
      <c r="V4" s="55"/>
      <c r="W4" s="81"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 s="85" t="str">
        <f>IFERROR( Table2[[#This Row],[Εμβαδόν κουφώματος]]*Table1[[#This Row],[Συντελεστής θερμοπερατότητας κουφώματος - εισαγωγή]]/Table2[[#This Row],[Εμβαδόν κουφώματος]],"")</f>
        <v/>
      </c>
      <c r="Y4" s="86"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 s="79" t="str">
        <f>IFERROR(Table3[[#This Row],[Qβ.ολ]]/Table2[[#Totals],[Ανηγμένος όγκος (όγκος * πολλαπλασιαστής)]],"")</f>
        <v/>
      </c>
      <c r="AA4" s="79" t="str">
        <f>IFERROR((Table3[[#This Row],[qβ]]*Table2[[#This Row],[Όγκος διαμερίσματος]]+Table2[[#This Row],[Εμβαδόν κουφώματος]]*Table1[[#This Row],[U κουφώματος]]*Table2[[#This Row],[ΔΤ]]),"")</f>
        <v/>
      </c>
      <c r="AB4" s="79" t="str">
        <f>IFERROR(Table3[[#This Row],[Qi]]/Table3[[#Totals],[Qi]],"")</f>
        <v/>
      </c>
      <c r="AC4" s="83" t="str">
        <f>IFERROR(Table3[[#This Row],[εi]]*100,"")</f>
        <v/>
      </c>
      <c r="AD4" s="87" t="str">
        <f>IFERROR(Table3[[#This Row],[πi]]%,"")</f>
        <v/>
      </c>
    </row>
    <row r="5" spans="1:30" x14ac:dyDescent="0.25">
      <c r="A5" s="58"/>
      <c r="B5" s="53"/>
      <c r="C5" s="54"/>
      <c r="D5" s="54"/>
      <c r="E5" s="54"/>
      <c r="F5" s="54"/>
      <c r="G5" s="54"/>
      <c r="H5" s="54"/>
      <c r="I5" s="54"/>
      <c r="J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 s="54"/>
      <c r="L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 s="82" t="str">
        <f>IFERROR(IF(Table2[[#This Row],[Διαμέρισμα]]="","",VLOOKUP($D$1,'Sheet1 (2)'!A3:D847,4,FALSE)),"")</f>
        <v/>
      </c>
      <c r="N5" s="80" t="str">
        <f>IF(Table2[[#This Row],[Διαμέρισμα]]="","",21)</f>
        <v/>
      </c>
      <c r="O5" s="84" t="str">
        <f>IFERROR(IF(Table2[[#This Row],[Εμβαδόν Τουβλοδομής (εξωτερική τοιχοποιία)]]="","",VLOOKUP($D$1,'Sheet1 (2)'!$A$1:$E$846,5,FALSE)),"")</f>
        <v/>
      </c>
      <c r="P5" s="84" t="str">
        <f>IFERROR(Table2[[#This Row],[Εσωτερική θερμοκρασία]]-Table2[[#This Row],[Εξωτερική θερμοκρασία]],"")</f>
        <v/>
      </c>
      <c r="Q5" s="53"/>
      <c r="R5" s="54"/>
      <c r="S5" s="54"/>
      <c r="T5" s="54"/>
      <c r="U5" s="54"/>
      <c r="V5" s="56"/>
      <c r="W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 s="88" t="str">
        <f>IFERROR( Table2[[#This Row],[Εμβαδόν κουφώματος]]*Table1[[#This Row],[Συντελεστής θερμοπερατότητας κουφώματος - εισαγωγή]]/Table2[[#This Row],[Εμβαδόν κουφώματος]],"")</f>
        <v/>
      </c>
      <c r="Y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 s="80" t="str">
        <f>IFERROR(Table3[[#This Row],[Qβ.ολ]]/Table2[[#Totals],[Ανηγμένος όγκος (όγκος * πολλαπλασιαστής)]],"")</f>
        <v/>
      </c>
      <c r="AA5" s="80" t="str">
        <f>IFERROR((Table3[[#This Row],[qβ]]*Table2[[#This Row],[Όγκος διαμερίσματος]]+Table2[[#This Row],[Εμβαδόν κουφώματος]]*Table1[[#This Row],[U κουφώματος]]*Table2[[#This Row],[ΔΤ]]),"")</f>
        <v/>
      </c>
      <c r="AB5" s="80" t="str">
        <f>IFERROR(Table3[[#This Row],[Qi]]/Table3[[#Totals],[Qi]],"")</f>
        <v/>
      </c>
      <c r="AC5" s="84" t="str">
        <f>IFERROR(Table3[[#This Row],[εi]]*100,"")</f>
        <v/>
      </c>
      <c r="AD5" s="90" t="str">
        <f>IFERROR(Table3[[#This Row],[πi]]%,"")</f>
        <v/>
      </c>
    </row>
    <row r="6" spans="1:30" x14ac:dyDescent="0.25">
      <c r="A6" s="58"/>
      <c r="B6" s="53"/>
      <c r="C6" s="54"/>
      <c r="D6" s="54"/>
      <c r="E6" s="54"/>
      <c r="F6" s="54"/>
      <c r="G6" s="54"/>
      <c r="H6" s="54"/>
      <c r="I6" s="54"/>
      <c r="J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 s="54"/>
      <c r="L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 s="82" t="str">
        <f>IFERROR(IF(Table2[[#This Row],[Διαμέρισμα]]="","",VLOOKUP($D$1,'Sheet1 (2)'!A4:D848,4,FALSE)),"")</f>
        <v/>
      </c>
      <c r="N6" s="80" t="str">
        <f>IF(Table2[[#This Row],[Διαμέρισμα]]="","",21)</f>
        <v/>
      </c>
      <c r="O6" s="84" t="str">
        <f>IFERROR(IF(Table2[[#This Row],[Εμβαδόν Τουβλοδομής (εξωτερική τοιχοποιία)]]="","",VLOOKUP($D$1,'Sheet1 (2)'!$A$1:$E$846,5,FALSE)),"")</f>
        <v/>
      </c>
      <c r="P6" s="84" t="str">
        <f>IFERROR(Table2[[#This Row],[Εσωτερική θερμοκρασία]]-Table2[[#This Row],[Εξωτερική θερμοκρασία]],"")</f>
        <v/>
      </c>
      <c r="Q6" s="53"/>
      <c r="R6" s="54"/>
      <c r="S6" s="54"/>
      <c r="T6" s="54"/>
      <c r="U6" s="54"/>
      <c r="V6" s="56"/>
      <c r="W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 s="88" t="str">
        <f>IFERROR( Table2[[#This Row],[Εμβαδόν κουφώματος]]*Table1[[#This Row],[Συντελεστής θερμοπερατότητας κουφώματος - εισαγωγή]]/Table2[[#This Row],[Εμβαδόν κουφώματος]],"")</f>
        <v/>
      </c>
      <c r="Y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 s="80" t="str">
        <f>IFERROR(Table3[[#This Row],[Qβ.ολ]]/Table2[[#Totals],[Ανηγμένος όγκος (όγκος * πολλαπλασιαστής)]],"")</f>
        <v/>
      </c>
      <c r="AA6" s="80" t="str">
        <f>IFERROR((Table3[[#This Row],[qβ]]*Table2[[#This Row],[Όγκος διαμερίσματος]]+Table2[[#This Row],[Εμβαδόν κουφώματος]]*Table1[[#This Row],[U κουφώματος]]*Table2[[#This Row],[ΔΤ]]),"")</f>
        <v/>
      </c>
      <c r="AB6" s="80" t="str">
        <f>IFERROR(Table3[[#This Row],[Qi]]/Table3[[#Totals],[Qi]],"")</f>
        <v/>
      </c>
      <c r="AC6" s="84" t="str">
        <f>IFERROR(Table3[[#This Row],[εi]]*100,"")</f>
        <v/>
      </c>
      <c r="AD6" s="90" t="str">
        <f>IFERROR(Table3[[#This Row],[πi]]%,"")</f>
        <v/>
      </c>
    </row>
    <row r="7" spans="1:30" x14ac:dyDescent="0.25">
      <c r="A7" s="58"/>
      <c r="B7" s="53"/>
      <c r="C7" s="54"/>
      <c r="D7" s="54"/>
      <c r="E7" s="54"/>
      <c r="F7" s="54"/>
      <c r="G7" s="54"/>
      <c r="H7" s="54"/>
      <c r="I7" s="54"/>
      <c r="J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 s="54"/>
      <c r="L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 s="82" t="str">
        <f>IFERROR(IF(Table2[[#This Row],[Διαμέρισμα]]="","",VLOOKUP($D$1,'Sheet1 (2)'!A5:D849,4,FALSE)),"")</f>
        <v/>
      </c>
      <c r="N7" s="80" t="str">
        <f>IF(Table2[[#This Row],[Διαμέρισμα]]="","",21)</f>
        <v/>
      </c>
      <c r="O7" s="84" t="str">
        <f>IFERROR(IF(Table2[[#This Row],[Εμβαδόν Τουβλοδομής (εξωτερική τοιχοποιία)]]="","",VLOOKUP($D$1,'Sheet1 (2)'!$A$1:$E$846,5,FALSE)),"")</f>
        <v/>
      </c>
      <c r="P7" s="84" t="str">
        <f>IFERROR(Table2[[#This Row],[Εσωτερική θερμοκρασία]]-Table2[[#This Row],[Εξωτερική θερμοκρασία]],"")</f>
        <v/>
      </c>
      <c r="Q7" s="53"/>
      <c r="R7" s="54"/>
      <c r="S7" s="54"/>
      <c r="T7" s="54"/>
      <c r="U7" s="54"/>
      <c r="V7" s="56"/>
      <c r="W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 s="88" t="str">
        <f>IFERROR( Table2[[#This Row],[Εμβαδόν κουφώματος]]*Table1[[#This Row],[Συντελεστής θερμοπερατότητας κουφώματος - εισαγωγή]]/Table2[[#This Row],[Εμβαδόν κουφώματος]],"")</f>
        <v/>
      </c>
      <c r="Y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 s="80" t="str">
        <f>IFERROR(Table3[[#This Row],[Qβ.ολ]]/Table2[[#Totals],[Ανηγμένος όγκος (όγκος * πολλαπλασιαστής)]],"")</f>
        <v/>
      </c>
      <c r="AA7" s="80" t="str">
        <f>IFERROR((Table3[[#This Row],[qβ]]*Table2[[#This Row],[Όγκος διαμερίσματος]]+Table2[[#This Row],[Εμβαδόν κουφώματος]]*Table1[[#This Row],[U κουφώματος]]*Table2[[#This Row],[ΔΤ]]),"")</f>
        <v/>
      </c>
      <c r="AB7" s="80" t="str">
        <f>IFERROR(Table3[[#This Row],[Qi]]/Table3[[#Totals],[Qi]],"")</f>
        <v/>
      </c>
      <c r="AC7" s="84" t="str">
        <f>IFERROR(Table3[[#This Row],[εi]]*100,"")</f>
        <v/>
      </c>
      <c r="AD7" s="90" t="str">
        <f>IFERROR(Table3[[#This Row],[πi]]%,"")</f>
        <v/>
      </c>
    </row>
    <row r="8" spans="1:30" x14ac:dyDescent="0.25">
      <c r="A8" s="58"/>
      <c r="B8" s="53"/>
      <c r="C8" s="54"/>
      <c r="D8" s="54"/>
      <c r="E8" s="54"/>
      <c r="F8" s="54"/>
      <c r="G8" s="54"/>
      <c r="H8" s="54"/>
      <c r="I8" s="54"/>
      <c r="J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 s="54"/>
      <c r="L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 s="82" t="str">
        <f>IFERROR(IF(Table2[[#This Row],[Διαμέρισμα]]="","",VLOOKUP($D$1,'Sheet1 (2)'!A6:D850,4,FALSE)),"")</f>
        <v/>
      </c>
      <c r="N8" s="80" t="str">
        <f>IF(Table2[[#This Row],[Διαμέρισμα]]="","",21)</f>
        <v/>
      </c>
      <c r="O8" s="84" t="str">
        <f>IFERROR(IF(Table2[[#This Row],[Εμβαδόν Τουβλοδομής (εξωτερική τοιχοποιία)]]="","",VLOOKUP($D$1,'Sheet1 (2)'!$A$1:$E$846,5,FALSE)),"")</f>
        <v/>
      </c>
      <c r="P8" s="84" t="str">
        <f>IFERROR(Table2[[#This Row],[Εσωτερική θερμοκρασία]]-Table2[[#This Row],[Εξωτερική θερμοκρασία]],"")</f>
        <v/>
      </c>
      <c r="Q8" s="53"/>
      <c r="R8" s="54"/>
      <c r="S8" s="54"/>
      <c r="T8" s="54"/>
      <c r="U8" s="54"/>
      <c r="V8" s="56"/>
      <c r="W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 s="88" t="str">
        <f>IFERROR( Table2[[#This Row],[Εμβαδόν κουφώματος]]*Table1[[#This Row],[Συντελεστής θερμοπερατότητας κουφώματος - εισαγωγή]]/Table2[[#This Row],[Εμβαδόν κουφώματος]],"")</f>
        <v/>
      </c>
      <c r="Y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 s="80" t="str">
        <f>IFERROR(Table3[[#This Row],[Qβ.ολ]]/Table2[[#Totals],[Ανηγμένος όγκος (όγκος * πολλαπλασιαστής)]],"")</f>
        <v/>
      </c>
      <c r="AA8" s="80" t="str">
        <f>IFERROR((Table3[[#This Row],[qβ]]*Table2[[#This Row],[Όγκος διαμερίσματος]]+Table2[[#This Row],[Εμβαδόν κουφώματος]]*Table1[[#This Row],[U κουφώματος]]*Table2[[#This Row],[ΔΤ]]),"")</f>
        <v/>
      </c>
      <c r="AB8" s="80" t="str">
        <f>IFERROR(Table3[[#This Row],[Qi]]/Table3[[#Totals],[Qi]],"")</f>
        <v/>
      </c>
      <c r="AC8" s="84" t="str">
        <f>IFERROR(Table3[[#This Row],[εi]]*100,"")</f>
        <v/>
      </c>
      <c r="AD8" s="90" t="str">
        <f>IFERROR(Table3[[#This Row],[πi]]%,"")</f>
        <v/>
      </c>
    </row>
    <row r="9" spans="1:30" x14ac:dyDescent="0.25">
      <c r="A9" s="58"/>
      <c r="B9" s="53"/>
      <c r="C9" s="54"/>
      <c r="D9" s="54"/>
      <c r="E9" s="54"/>
      <c r="F9" s="54"/>
      <c r="G9" s="54"/>
      <c r="H9" s="54"/>
      <c r="I9" s="54"/>
      <c r="J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 s="54"/>
      <c r="L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 s="82" t="str">
        <f>IFERROR(IF(Table2[[#This Row],[Διαμέρισμα]]="","",VLOOKUP($D$1,'Sheet1 (2)'!A7:D851,4,FALSE)),"")</f>
        <v/>
      </c>
      <c r="N9" s="80" t="str">
        <f>IF(Table2[[#This Row],[Διαμέρισμα]]="","",21)</f>
        <v/>
      </c>
      <c r="O9" s="84" t="str">
        <f>IFERROR(IF(Table2[[#This Row],[Εμβαδόν Τουβλοδομής (εξωτερική τοιχοποιία)]]="","",VLOOKUP($D$1,'Sheet1 (2)'!$A$1:$E$846,5,FALSE)),"")</f>
        <v/>
      </c>
      <c r="P9" s="84" t="str">
        <f>IFERROR(Table2[[#This Row],[Εσωτερική θερμοκρασία]]-Table2[[#This Row],[Εξωτερική θερμοκρασία]],"")</f>
        <v/>
      </c>
      <c r="Q9" s="53"/>
      <c r="R9" s="54"/>
      <c r="S9" s="54"/>
      <c r="T9" s="54"/>
      <c r="U9" s="54"/>
      <c r="V9" s="56"/>
      <c r="W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 s="88" t="str">
        <f>IFERROR( Table2[[#This Row],[Εμβαδόν κουφώματος]]*Table1[[#This Row],[Συντελεστής θερμοπερατότητας κουφώματος - εισαγωγή]]/Table2[[#This Row],[Εμβαδόν κουφώματος]],"")</f>
        <v/>
      </c>
      <c r="Y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 s="80" t="str">
        <f>IFERROR(Table3[[#This Row],[Qβ.ολ]]/Table2[[#Totals],[Ανηγμένος όγκος (όγκος * πολλαπλασιαστής)]],"")</f>
        <v/>
      </c>
      <c r="AA9" s="80" t="str">
        <f>IFERROR((Table3[[#This Row],[qβ]]*Table2[[#This Row],[Όγκος διαμερίσματος]]+Table2[[#This Row],[Εμβαδόν κουφώματος]]*Table1[[#This Row],[U κουφώματος]]*Table2[[#This Row],[ΔΤ]]),"")</f>
        <v/>
      </c>
      <c r="AB9" s="80" t="str">
        <f>IFERROR(Table3[[#This Row],[Qi]]/Table3[[#Totals],[Qi]],"")</f>
        <v/>
      </c>
      <c r="AC9" s="84" t="str">
        <f>IFERROR(Table3[[#This Row],[εi]]*100,"")</f>
        <v/>
      </c>
      <c r="AD9" s="90" t="str">
        <f>IFERROR(Table3[[#This Row],[πi]]%,"")</f>
        <v/>
      </c>
    </row>
    <row r="10" spans="1:30" x14ac:dyDescent="0.25">
      <c r="A10" s="58"/>
      <c r="B10" s="53"/>
      <c r="C10" s="54"/>
      <c r="D10" s="54"/>
      <c r="E10" s="54"/>
      <c r="F10" s="54"/>
      <c r="G10" s="54"/>
      <c r="H10" s="54"/>
      <c r="I10" s="54"/>
      <c r="J1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0" s="54"/>
      <c r="L1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0" s="82" t="str">
        <f>IFERROR(IF(Table2[[#This Row],[Διαμέρισμα]]="","",VLOOKUP($D$1,'Sheet1 (2)'!A8:D852,4,FALSE)),"")</f>
        <v/>
      </c>
      <c r="N10" s="80" t="str">
        <f>IF(Table2[[#This Row],[Διαμέρισμα]]="","",21)</f>
        <v/>
      </c>
      <c r="O10" s="84" t="str">
        <f>IFERROR(IF(Table2[[#This Row],[Εμβαδόν Τουβλοδομής (εξωτερική τοιχοποιία)]]="","",VLOOKUP($D$1,'Sheet1 (2)'!$A$1:$E$846,5,FALSE)),"")</f>
        <v/>
      </c>
      <c r="P10" s="84" t="str">
        <f>IFERROR(Table2[[#This Row],[Εσωτερική θερμοκρασία]]-Table2[[#This Row],[Εξωτερική θερμοκρασία]],"")</f>
        <v/>
      </c>
      <c r="Q10" s="53"/>
      <c r="R10" s="54"/>
      <c r="S10" s="54"/>
      <c r="T10" s="54"/>
      <c r="U10" s="54"/>
      <c r="V10" s="56"/>
      <c r="W1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0" s="88" t="str">
        <f>IFERROR( Table2[[#This Row],[Εμβαδόν κουφώματος]]*Table1[[#This Row],[Συντελεστής θερμοπερατότητας κουφώματος - εισαγωγή]]/Table2[[#This Row],[Εμβαδόν κουφώματος]],"")</f>
        <v/>
      </c>
      <c r="Y1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0" s="80" t="str">
        <f>IFERROR(Table3[[#This Row],[Qβ.ολ]]/Table2[[#Totals],[Ανηγμένος όγκος (όγκος * πολλαπλασιαστής)]],"")</f>
        <v/>
      </c>
      <c r="AA10" s="80" t="str">
        <f>IFERROR((Table3[[#This Row],[qβ]]*Table2[[#This Row],[Όγκος διαμερίσματος]]+Table2[[#This Row],[Εμβαδόν κουφώματος]]*Table1[[#This Row],[U κουφώματος]]*Table2[[#This Row],[ΔΤ]]),"")</f>
        <v/>
      </c>
      <c r="AB10" s="80" t="str">
        <f>IFERROR(Table3[[#This Row],[Qi]]/Table3[[#Totals],[Qi]],"")</f>
        <v/>
      </c>
      <c r="AC10" s="84" t="str">
        <f>IFERROR(Table3[[#This Row],[εi]]*100,"")</f>
        <v/>
      </c>
      <c r="AD10" s="90" t="str">
        <f>IFERROR(Table3[[#This Row],[πi]]%,"")</f>
        <v/>
      </c>
    </row>
    <row r="11" spans="1:30" x14ac:dyDescent="0.25">
      <c r="A11" s="58"/>
      <c r="B11" s="53"/>
      <c r="C11" s="54"/>
      <c r="D11" s="54"/>
      <c r="E11" s="54"/>
      <c r="F11" s="54"/>
      <c r="G11" s="54"/>
      <c r="H11" s="54"/>
      <c r="I11" s="54"/>
      <c r="J1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1" s="54"/>
      <c r="L1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1" s="82" t="str">
        <f>IFERROR(IF(Table2[[#This Row],[Διαμέρισμα]]="","",VLOOKUP($D$1,'Sheet1 (2)'!A9:D853,4,FALSE)),"")</f>
        <v/>
      </c>
      <c r="N11" s="80" t="str">
        <f>IF(Table2[[#This Row],[Διαμέρισμα]]="","",21)</f>
        <v/>
      </c>
      <c r="O11" s="84" t="str">
        <f>IFERROR(IF(Table2[[#This Row],[Εμβαδόν Τουβλοδομής (εξωτερική τοιχοποιία)]]="","",VLOOKUP($D$1,'Sheet1 (2)'!$A$1:$E$846,5,FALSE)),"")</f>
        <v/>
      </c>
      <c r="P11" s="84" t="str">
        <f>IFERROR(Table2[[#This Row],[Εσωτερική θερμοκρασία]]-Table2[[#This Row],[Εξωτερική θερμοκρασία]],"")</f>
        <v/>
      </c>
      <c r="Q11" s="53"/>
      <c r="R11" s="54"/>
      <c r="S11" s="54"/>
      <c r="T11" s="54"/>
      <c r="U11" s="54"/>
      <c r="V11" s="56"/>
      <c r="W1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1" s="88" t="str">
        <f>IFERROR( Table2[[#This Row],[Εμβαδόν κουφώματος]]*Table1[[#This Row],[Συντελεστής θερμοπερατότητας κουφώματος - εισαγωγή]]/Table2[[#This Row],[Εμβαδόν κουφώματος]],"")</f>
        <v/>
      </c>
      <c r="Y1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1" s="80" t="str">
        <f>IFERROR(Table3[[#This Row],[Qβ.ολ]]/Table2[[#Totals],[Ανηγμένος όγκος (όγκος * πολλαπλασιαστής)]],"")</f>
        <v/>
      </c>
      <c r="AA11" s="80" t="str">
        <f>IFERROR((Table3[[#This Row],[qβ]]*Table2[[#This Row],[Όγκος διαμερίσματος]]+Table2[[#This Row],[Εμβαδόν κουφώματος]]*Table1[[#This Row],[U κουφώματος]]*Table2[[#This Row],[ΔΤ]]),"")</f>
        <v/>
      </c>
      <c r="AB11" s="80" t="str">
        <f>IFERROR(Table3[[#This Row],[Qi]]/Table3[[#Totals],[Qi]],"")</f>
        <v/>
      </c>
      <c r="AC11" s="84" t="str">
        <f>IFERROR(Table3[[#This Row],[εi]]*100,"")</f>
        <v/>
      </c>
      <c r="AD11" s="90" t="str">
        <f>IFERROR(Table3[[#This Row],[πi]]%,"")</f>
        <v/>
      </c>
    </row>
    <row r="12" spans="1:30" x14ac:dyDescent="0.25">
      <c r="A12" s="58"/>
      <c r="B12" s="53"/>
      <c r="C12" s="54"/>
      <c r="D12" s="54"/>
      <c r="E12" s="54"/>
      <c r="F12" s="54"/>
      <c r="G12" s="54"/>
      <c r="H12" s="54"/>
      <c r="I12" s="54"/>
      <c r="J1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2" s="54"/>
      <c r="L1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2" s="82" t="str">
        <f>IFERROR(IF(Table2[[#This Row],[Διαμέρισμα]]="","",VLOOKUP($D$1,'Sheet1 (2)'!A10:D854,4,FALSE)),"")</f>
        <v/>
      </c>
      <c r="N12" s="80" t="str">
        <f>IF(Table2[[#This Row],[Διαμέρισμα]]="","",21)</f>
        <v/>
      </c>
      <c r="O12" s="84" t="str">
        <f>IFERROR(IF(Table2[[#This Row],[Εμβαδόν Τουβλοδομής (εξωτερική τοιχοποιία)]]="","",VLOOKUP($D$1,'Sheet1 (2)'!$A$1:$E$846,5,FALSE)),"")</f>
        <v/>
      </c>
      <c r="P12" s="84" t="str">
        <f>IFERROR(Table2[[#This Row],[Εσωτερική θερμοκρασία]]-Table2[[#This Row],[Εξωτερική θερμοκρασία]],"")</f>
        <v/>
      </c>
      <c r="Q12" s="53"/>
      <c r="R12" s="54"/>
      <c r="S12" s="54"/>
      <c r="T12" s="54"/>
      <c r="U12" s="54"/>
      <c r="V12" s="56"/>
      <c r="W1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2" s="88" t="str">
        <f>IFERROR( Table2[[#This Row],[Εμβαδόν κουφώματος]]*Table1[[#This Row],[Συντελεστής θερμοπερατότητας κουφώματος - εισαγωγή]]/Table2[[#This Row],[Εμβαδόν κουφώματος]],"")</f>
        <v/>
      </c>
      <c r="Y1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2" s="80" t="str">
        <f>IFERROR(Table3[[#This Row],[Qβ.ολ]]/Table2[[#Totals],[Ανηγμένος όγκος (όγκος * πολλαπλασιαστής)]],"")</f>
        <v/>
      </c>
      <c r="AA12" s="80" t="str">
        <f>IFERROR((Table3[[#This Row],[qβ]]*Table2[[#This Row],[Όγκος διαμερίσματος]]+Table2[[#This Row],[Εμβαδόν κουφώματος]]*Table1[[#This Row],[U κουφώματος]]*Table2[[#This Row],[ΔΤ]]),"")</f>
        <v/>
      </c>
      <c r="AB12" s="80" t="str">
        <f>IFERROR(Table3[[#This Row],[Qi]]/Table3[[#Totals],[Qi]],"")</f>
        <v/>
      </c>
      <c r="AC12" s="84" t="str">
        <f>IFERROR(Table3[[#This Row],[εi]]*100,"")</f>
        <v/>
      </c>
      <c r="AD12" s="90" t="str">
        <f>IFERROR(Table3[[#This Row],[πi]]%,"")</f>
        <v/>
      </c>
    </row>
    <row r="13" spans="1:30" x14ac:dyDescent="0.25">
      <c r="A13" s="58"/>
      <c r="B13" s="53"/>
      <c r="C13" s="54"/>
      <c r="D13" s="54"/>
      <c r="E13" s="54"/>
      <c r="F13" s="54"/>
      <c r="G13" s="54"/>
      <c r="H13" s="54"/>
      <c r="I13" s="54"/>
      <c r="J1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3" s="54"/>
      <c r="L1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3" s="82" t="str">
        <f>IFERROR(IF(Table2[[#This Row],[Διαμέρισμα]]="","",VLOOKUP($D$1,'Sheet1 (2)'!A11:D855,4,FALSE)),"")</f>
        <v/>
      </c>
      <c r="N13" s="80" t="str">
        <f>IF(Table2[[#This Row],[Διαμέρισμα]]="","",21)</f>
        <v/>
      </c>
      <c r="O13" s="84" t="str">
        <f>IFERROR(IF(Table2[[#This Row],[Εμβαδόν Τουβλοδομής (εξωτερική τοιχοποιία)]]="","",VLOOKUP($D$1,'Sheet1 (2)'!$A$1:$E$846,5,FALSE)),"")</f>
        <v/>
      </c>
      <c r="P13" s="84" t="str">
        <f>IFERROR(Table2[[#This Row],[Εσωτερική θερμοκρασία]]-Table2[[#This Row],[Εξωτερική θερμοκρασία]],"")</f>
        <v/>
      </c>
      <c r="Q13" s="53"/>
      <c r="R13" s="54"/>
      <c r="S13" s="54"/>
      <c r="T13" s="54"/>
      <c r="U13" s="54"/>
      <c r="V13" s="56"/>
      <c r="W1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3" s="88" t="str">
        <f>IFERROR( Table2[[#This Row],[Εμβαδόν κουφώματος]]*Table1[[#This Row],[Συντελεστής θερμοπερατότητας κουφώματος - εισαγωγή]]/Table2[[#This Row],[Εμβαδόν κουφώματος]],"")</f>
        <v/>
      </c>
      <c r="Y1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3" s="80" t="str">
        <f>IFERROR(Table3[[#This Row],[Qβ.ολ]]/Table2[[#Totals],[Ανηγμένος όγκος (όγκος * πολλαπλασιαστής)]],"")</f>
        <v/>
      </c>
      <c r="AA13" s="80" t="str">
        <f>IFERROR((Table3[[#This Row],[qβ]]*Table2[[#This Row],[Όγκος διαμερίσματος]]+Table2[[#This Row],[Εμβαδόν κουφώματος]]*Table1[[#This Row],[U κουφώματος]]*Table2[[#This Row],[ΔΤ]]),"")</f>
        <v/>
      </c>
      <c r="AB13" s="80" t="str">
        <f>IFERROR(Table3[[#This Row],[Qi]]/Table3[[#Totals],[Qi]],"")</f>
        <v/>
      </c>
      <c r="AC13" s="84" t="str">
        <f>IFERROR(Table3[[#This Row],[εi]]*100,"")</f>
        <v/>
      </c>
      <c r="AD13" s="90" t="str">
        <f>IFERROR(Table3[[#This Row],[πi]]%,"")</f>
        <v/>
      </c>
    </row>
    <row r="14" spans="1:30" x14ac:dyDescent="0.25">
      <c r="A14" s="58"/>
      <c r="B14" s="53"/>
      <c r="C14" s="54"/>
      <c r="D14" s="54"/>
      <c r="E14" s="54"/>
      <c r="F14" s="54"/>
      <c r="G14" s="54"/>
      <c r="H14" s="54"/>
      <c r="I14" s="54"/>
      <c r="J14"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4" s="54"/>
      <c r="L14"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4" s="82" t="str">
        <f>IFERROR(IF(Table2[[#This Row],[Διαμέρισμα]]="","",VLOOKUP($D$1,'Sheet1 (2)'!A12:D856,4,FALSE)),"")</f>
        <v/>
      </c>
      <c r="N14" s="80" t="str">
        <f>IF(Table2[[#This Row],[Διαμέρισμα]]="","",21)</f>
        <v/>
      </c>
      <c r="O14" s="84" t="str">
        <f>IFERROR(IF(Table2[[#This Row],[Εμβαδόν Τουβλοδομής (εξωτερική τοιχοποιία)]]="","",VLOOKUP($D$1,'Sheet1 (2)'!$A$1:$E$846,5,FALSE)),"")</f>
        <v/>
      </c>
      <c r="P14" s="84" t="str">
        <f>IFERROR(Table2[[#This Row],[Εσωτερική θερμοκρασία]]-Table2[[#This Row],[Εξωτερική θερμοκρασία]],"")</f>
        <v/>
      </c>
      <c r="Q14" s="53"/>
      <c r="R14" s="54"/>
      <c r="S14" s="54"/>
      <c r="T14" s="54"/>
      <c r="U14" s="54"/>
      <c r="V14" s="56"/>
      <c r="W14"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4" s="88" t="str">
        <f>IFERROR( Table2[[#This Row],[Εμβαδόν κουφώματος]]*Table1[[#This Row],[Συντελεστής θερμοπερατότητας κουφώματος - εισαγωγή]]/Table2[[#This Row],[Εμβαδόν κουφώματος]],"")</f>
        <v/>
      </c>
      <c r="Y14"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4" s="80" t="str">
        <f>IFERROR(Table3[[#This Row],[Qβ.ολ]]/Table2[[#Totals],[Ανηγμένος όγκος (όγκος * πολλαπλασιαστής)]],"")</f>
        <v/>
      </c>
      <c r="AA14" s="80" t="str">
        <f>IFERROR((Table3[[#This Row],[qβ]]*Table2[[#This Row],[Όγκος διαμερίσματος]]+Table2[[#This Row],[Εμβαδόν κουφώματος]]*Table1[[#This Row],[U κουφώματος]]*Table2[[#This Row],[ΔΤ]]),"")</f>
        <v/>
      </c>
      <c r="AB14" s="80" t="str">
        <f>IFERROR(Table3[[#This Row],[Qi]]/Table3[[#Totals],[Qi]],"")</f>
        <v/>
      </c>
      <c r="AC14" s="84" t="str">
        <f>IFERROR(Table3[[#This Row],[εi]]*100,"")</f>
        <v/>
      </c>
      <c r="AD14" s="90" t="str">
        <f>IFERROR(Table3[[#This Row],[πi]]%,"")</f>
        <v/>
      </c>
    </row>
    <row r="15" spans="1:30" x14ac:dyDescent="0.25">
      <c r="A15" s="58"/>
      <c r="B15" s="53"/>
      <c r="C15" s="54"/>
      <c r="D15" s="54"/>
      <c r="E15" s="54"/>
      <c r="F15" s="54"/>
      <c r="G15" s="54"/>
      <c r="H15" s="54"/>
      <c r="I15" s="54"/>
      <c r="J1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5" s="54"/>
      <c r="L1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5" s="82" t="str">
        <f>IFERROR(IF(Table2[[#This Row],[Διαμέρισμα]]="","",VLOOKUP($D$1,'Sheet1 (2)'!A13:D857,4,FALSE)),"")</f>
        <v/>
      </c>
      <c r="N15" s="80" t="str">
        <f>IF(Table2[[#This Row],[Διαμέρισμα]]="","",21)</f>
        <v/>
      </c>
      <c r="O15" s="84" t="str">
        <f>IFERROR(IF(Table2[[#This Row],[Εμβαδόν Τουβλοδομής (εξωτερική τοιχοποιία)]]="","",VLOOKUP($D$1,'Sheet1 (2)'!$A$1:$E$846,5,FALSE)),"")</f>
        <v/>
      </c>
      <c r="P15" s="84" t="str">
        <f>IFERROR(Table2[[#This Row],[Εσωτερική θερμοκρασία]]-Table2[[#This Row],[Εξωτερική θερμοκρασία]],"")</f>
        <v/>
      </c>
      <c r="Q15" s="53"/>
      <c r="R15" s="54"/>
      <c r="S15" s="54"/>
      <c r="T15" s="54"/>
      <c r="U15" s="54"/>
      <c r="V15" s="56"/>
      <c r="W1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5" s="88" t="str">
        <f>IFERROR( Table2[[#This Row],[Εμβαδόν κουφώματος]]*Table1[[#This Row],[Συντελεστής θερμοπερατότητας κουφώματος - εισαγωγή]]/Table2[[#This Row],[Εμβαδόν κουφώματος]],"")</f>
        <v/>
      </c>
      <c r="Y1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5" s="80" t="str">
        <f>IFERROR(Table3[[#This Row],[Qβ.ολ]]/Table2[[#Totals],[Ανηγμένος όγκος (όγκος * πολλαπλασιαστής)]],"")</f>
        <v/>
      </c>
      <c r="AA15" s="80" t="str">
        <f>IFERROR((Table3[[#This Row],[qβ]]*Table2[[#This Row],[Όγκος διαμερίσματος]]+Table2[[#This Row],[Εμβαδόν κουφώματος]]*Table1[[#This Row],[U κουφώματος]]*Table2[[#This Row],[ΔΤ]]),"")</f>
        <v/>
      </c>
      <c r="AB15" s="80" t="str">
        <f>IFERROR(Table3[[#This Row],[Qi]]/Table3[[#Totals],[Qi]],"")</f>
        <v/>
      </c>
      <c r="AC15" s="84" t="str">
        <f>IFERROR(Table3[[#This Row],[εi]]*100,"")</f>
        <v/>
      </c>
      <c r="AD15" s="90" t="str">
        <f>IFERROR(Table3[[#This Row],[πi]]%,"")</f>
        <v/>
      </c>
    </row>
    <row r="16" spans="1:30" x14ac:dyDescent="0.25">
      <c r="A16" s="58"/>
      <c r="B16" s="53"/>
      <c r="C16" s="54"/>
      <c r="D16" s="54"/>
      <c r="E16" s="54"/>
      <c r="F16" s="54"/>
      <c r="G16" s="54"/>
      <c r="H16" s="54"/>
      <c r="I16" s="54"/>
      <c r="J1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6" s="54"/>
      <c r="L1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6" s="82" t="str">
        <f>IFERROR(IF(Table2[[#This Row],[Διαμέρισμα]]="","",VLOOKUP($D$1,'Sheet1 (2)'!A14:D858,4,FALSE)),"")</f>
        <v/>
      </c>
      <c r="N16" s="80" t="str">
        <f>IF(Table2[[#This Row],[Διαμέρισμα]]="","",21)</f>
        <v/>
      </c>
      <c r="O16" s="84" t="str">
        <f>IFERROR(IF(Table2[[#This Row],[Εμβαδόν Τουβλοδομής (εξωτερική τοιχοποιία)]]="","",VLOOKUP($D$1,'Sheet1 (2)'!$A$1:$E$846,5,FALSE)),"")</f>
        <v/>
      </c>
      <c r="P16" s="84" t="str">
        <f>IFERROR(Table2[[#This Row],[Εσωτερική θερμοκρασία]]-Table2[[#This Row],[Εξωτερική θερμοκρασία]],"")</f>
        <v/>
      </c>
      <c r="Q16" s="53"/>
      <c r="R16" s="54"/>
      <c r="S16" s="54"/>
      <c r="T16" s="54"/>
      <c r="U16" s="54"/>
      <c r="V16" s="56"/>
      <c r="W1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6" s="88" t="str">
        <f>IFERROR( Table2[[#This Row],[Εμβαδόν κουφώματος]]*Table1[[#This Row],[Συντελεστής θερμοπερατότητας κουφώματος - εισαγωγή]]/Table2[[#This Row],[Εμβαδόν κουφώματος]],"")</f>
        <v/>
      </c>
      <c r="Y1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6" s="80" t="str">
        <f>IFERROR(Table3[[#This Row],[Qβ.ολ]]/Table2[[#Totals],[Ανηγμένος όγκος (όγκος * πολλαπλασιαστής)]],"")</f>
        <v/>
      </c>
      <c r="AA16" s="80" t="str">
        <f>IFERROR((Table3[[#This Row],[qβ]]*Table2[[#This Row],[Όγκος διαμερίσματος]]+Table2[[#This Row],[Εμβαδόν κουφώματος]]*Table1[[#This Row],[U κουφώματος]]*Table2[[#This Row],[ΔΤ]]),"")</f>
        <v/>
      </c>
      <c r="AB16" s="80" t="str">
        <f>IFERROR(Table3[[#This Row],[Qi]]/Table3[[#Totals],[Qi]],"")</f>
        <v/>
      </c>
      <c r="AC16" s="84" t="str">
        <f>IFERROR(Table3[[#This Row],[εi]]*100,"")</f>
        <v/>
      </c>
      <c r="AD16" s="90" t="str">
        <f>IFERROR(Table3[[#This Row],[πi]]%,"")</f>
        <v/>
      </c>
    </row>
    <row r="17" spans="1:30" x14ac:dyDescent="0.25">
      <c r="A17" s="58"/>
      <c r="B17" s="53"/>
      <c r="C17" s="54"/>
      <c r="D17" s="54"/>
      <c r="E17" s="54"/>
      <c r="F17" s="54"/>
      <c r="G17" s="54"/>
      <c r="H17" s="54"/>
      <c r="I17" s="54"/>
      <c r="J1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7" s="54"/>
      <c r="L1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7" s="82" t="str">
        <f>IFERROR(IF(Table2[[#This Row],[Διαμέρισμα]]="","",VLOOKUP($D$1,'Sheet1 (2)'!A15:D859,4,FALSE)),"")</f>
        <v/>
      </c>
      <c r="N17" s="80" t="str">
        <f>IF(Table2[[#This Row],[Διαμέρισμα]]="","",21)</f>
        <v/>
      </c>
      <c r="O17" s="84" t="str">
        <f>IFERROR(IF(Table2[[#This Row],[Εμβαδόν Τουβλοδομής (εξωτερική τοιχοποιία)]]="","",VLOOKUP($D$1,'Sheet1 (2)'!$A$1:$E$846,5,FALSE)),"")</f>
        <v/>
      </c>
      <c r="P17" s="84" t="str">
        <f>IFERROR(Table2[[#This Row],[Εσωτερική θερμοκρασία]]-Table2[[#This Row],[Εξωτερική θερμοκρασία]],"")</f>
        <v/>
      </c>
      <c r="Q17" s="53"/>
      <c r="R17" s="54"/>
      <c r="S17" s="54"/>
      <c r="T17" s="54"/>
      <c r="U17" s="54"/>
      <c r="V17" s="56"/>
      <c r="W1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7" s="88" t="str">
        <f>IFERROR( Table2[[#This Row],[Εμβαδόν κουφώματος]]*Table1[[#This Row],[Συντελεστής θερμοπερατότητας κουφώματος - εισαγωγή]]/Table2[[#This Row],[Εμβαδόν κουφώματος]],"")</f>
        <v/>
      </c>
      <c r="Y1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7" s="80" t="str">
        <f>IFERROR(Table3[[#This Row],[Qβ.ολ]]/Table2[[#Totals],[Ανηγμένος όγκος (όγκος * πολλαπλασιαστής)]],"")</f>
        <v/>
      </c>
      <c r="AA17" s="80" t="str">
        <f>IFERROR((Table3[[#This Row],[qβ]]*Table2[[#This Row],[Όγκος διαμερίσματος]]+Table2[[#This Row],[Εμβαδόν κουφώματος]]*Table1[[#This Row],[U κουφώματος]]*Table2[[#This Row],[ΔΤ]]),"")</f>
        <v/>
      </c>
      <c r="AB17" s="80" t="str">
        <f>IFERROR(Table3[[#This Row],[Qi]]/Table3[[#Totals],[Qi]],"")</f>
        <v/>
      </c>
      <c r="AC17" s="84" t="str">
        <f>IFERROR(Table3[[#This Row],[εi]]*100,"")</f>
        <v/>
      </c>
      <c r="AD17" s="90" t="str">
        <f>IFERROR(Table3[[#This Row],[πi]]%,"")</f>
        <v/>
      </c>
    </row>
    <row r="18" spans="1:30" x14ac:dyDescent="0.25">
      <c r="A18" s="58"/>
      <c r="B18" s="53"/>
      <c r="C18" s="54"/>
      <c r="D18" s="54"/>
      <c r="E18" s="54"/>
      <c r="F18" s="54"/>
      <c r="G18" s="54"/>
      <c r="H18" s="54"/>
      <c r="I18" s="54"/>
      <c r="J1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8" s="54"/>
      <c r="L1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8" s="82" t="str">
        <f>IFERROR(IF(Table2[[#This Row],[Διαμέρισμα]]="","",VLOOKUP($D$1,'Sheet1 (2)'!A16:D860,4,FALSE)),"")</f>
        <v/>
      </c>
      <c r="N18" s="80" t="str">
        <f>IF(Table2[[#This Row],[Διαμέρισμα]]="","",21)</f>
        <v/>
      </c>
      <c r="O18" s="84" t="str">
        <f>IFERROR(IF(Table2[[#This Row],[Εμβαδόν Τουβλοδομής (εξωτερική τοιχοποιία)]]="","",VLOOKUP($D$1,'Sheet1 (2)'!$A$1:$E$846,5,FALSE)),"")</f>
        <v/>
      </c>
      <c r="P18" s="84" t="str">
        <f>IFERROR(Table2[[#This Row],[Εσωτερική θερμοκρασία]]-Table2[[#This Row],[Εξωτερική θερμοκρασία]],"")</f>
        <v/>
      </c>
      <c r="Q18" s="53"/>
      <c r="R18" s="54"/>
      <c r="S18" s="54"/>
      <c r="T18" s="54"/>
      <c r="U18" s="54"/>
      <c r="V18" s="56"/>
      <c r="W1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8" s="88" t="str">
        <f>IFERROR( Table2[[#This Row],[Εμβαδόν κουφώματος]]*Table1[[#This Row],[Συντελεστής θερμοπερατότητας κουφώματος - εισαγωγή]]/Table2[[#This Row],[Εμβαδόν κουφώματος]],"")</f>
        <v/>
      </c>
      <c r="Y1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8" s="80" t="str">
        <f>IFERROR(Table3[[#This Row],[Qβ.ολ]]/Table2[[#Totals],[Ανηγμένος όγκος (όγκος * πολλαπλασιαστής)]],"")</f>
        <v/>
      </c>
      <c r="AA18" s="80" t="str">
        <f>IFERROR((Table3[[#This Row],[qβ]]*Table2[[#This Row],[Όγκος διαμερίσματος]]+Table2[[#This Row],[Εμβαδόν κουφώματος]]*Table1[[#This Row],[U κουφώματος]]*Table2[[#This Row],[ΔΤ]]),"")</f>
        <v/>
      </c>
      <c r="AB18" s="80" t="str">
        <f>IFERROR(Table3[[#This Row],[Qi]]/Table3[[#Totals],[Qi]],"")</f>
        <v/>
      </c>
      <c r="AC18" s="84" t="str">
        <f>IFERROR(Table3[[#This Row],[εi]]*100,"")</f>
        <v/>
      </c>
      <c r="AD18" s="90" t="str">
        <f>IFERROR(Table3[[#This Row],[πi]]%,"")</f>
        <v/>
      </c>
    </row>
    <row r="19" spans="1:30" x14ac:dyDescent="0.25">
      <c r="A19" s="58"/>
      <c r="B19" s="53"/>
      <c r="C19" s="54"/>
      <c r="D19" s="54"/>
      <c r="E19" s="54"/>
      <c r="F19" s="54"/>
      <c r="G19" s="54"/>
      <c r="H19" s="54"/>
      <c r="I19" s="54"/>
      <c r="J1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9" s="54"/>
      <c r="L1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9" s="82" t="str">
        <f>IFERROR(IF(Table2[[#This Row],[Διαμέρισμα]]="","",VLOOKUP($D$1,'Sheet1 (2)'!A17:D861,4,FALSE)),"")</f>
        <v/>
      </c>
      <c r="N19" s="80" t="str">
        <f>IF(Table2[[#This Row],[Διαμέρισμα]]="","",21)</f>
        <v/>
      </c>
      <c r="O19" s="84" t="str">
        <f>IFERROR(IF(Table2[[#This Row],[Εμβαδόν Τουβλοδομής (εξωτερική τοιχοποιία)]]="","",VLOOKUP($D$1,'Sheet1 (2)'!$A$1:$E$846,5,FALSE)),"")</f>
        <v/>
      </c>
      <c r="P19" s="84" t="str">
        <f>IFERROR(Table2[[#This Row],[Εσωτερική θερμοκρασία]]-Table2[[#This Row],[Εξωτερική θερμοκρασία]],"")</f>
        <v/>
      </c>
      <c r="Q19" s="53"/>
      <c r="R19" s="54"/>
      <c r="S19" s="54"/>
      <c r="T19" s="54"/>
      <c r="U19" s="54"/>
      <c r="V19" s="56"/>
      <c r="W1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9" s="88" t="str">
        <f>IFERROR( Table2[[#This Row],[Εμβαδόν κουφώματος]]*Table1[[#This Row],[Συντελεστής θερμοπερατότητας κουφώματος - εισαγωγή]]/Table2[[#This Row],[Εμβαδόν κουφώματος]],"")</f>
        <v/>
      </c>
      <c r="Y1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9" s="80" t="str">
        <f>IFERROR(Table3[[#This Row],[Qβ.ολ]]/Table2[[#Totals],[Ανηγμένος όγκος (όγκος * πολλαπλασιαστής)]],"")</f>
        <v/>
      </c>
      <c r="AA19" s="80" t="str">
        <f>IFERROR((Table3[[#This Row],[qβ]]*Table2[[#This Row],[Όγκος διαμερίσματος]]+Table2[[#This Row],[Εμβαδόν κουφώματος]]*Table1[[#This Row],[U κουφώματος]]*Table2[[#This Row],[ΔΤ]]),"")</f>
        <v/>
      </c>
      <c r="AB19" s="80" t="str">
        <f>IFERROR(Table3[[#This Row],[Qi]]/Table3[[#Totals],[Qi]],"")</f>
        <v/>
      </c>
      <c r="AC19" s="84" t="str">
        <f>IFERROR(Table3[[#This Row],[εi]]*100,"")</f>
        <v/>
      </c>
      <c r="AD19" s="90" t="str">
        <f>IFERROR(Table3[[#This Row],[πi]]%,"")</f>
        <v/>
      </c>
    </row>
    <row r="20" spans="1:30" x14ac:dyDescent="0.25">
      <c r="A20" s="58"/>
      <c r="B20" s="53"/>
      <c r="C20" s="54"/>
      <c r="D20" s="54"/>
      <c r="E20" s="54"/>
      <c r="F20" s="54"/>
      <c r="G20" s="54"/>
      <c r="H20" s="54"/>
      <c r="I20" s="54"/>
      <c r="J2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0" s="54"/>
      <c r="L2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0" s="82" t="str">
        <f>IFERROR(IF(Table2[[#This Row],[Διαμέρισμα]]="","",VLOOKUP($D$1,'Sheet1 (2)'!A18:D862,4,FALSE)),"")</f>
        <v/>
      </c>
      <c r="N20" s="80" t="str">
        <f>IF(Table2[[#This Row],[Διαμέρισμα]]="","",21)</f>
        <v/>
      </c>
      <c r="O20" s="84" t="str">
        <f>IFERROR(IF(Table2[[#This Row],[Εμβαδόν Τουβλοδομής (εξωτερική τοιχοποιία)]]="","",VLOOKUP($D$1,'Sheet1 (2)'!$A$1:$E$846,5,FALSE)),"")</f>
        <v/>
      </c>
      <c r="P20" s="84" t="str">
        <f>IFERROR(Table2[[#This Row],[Εσωτερική θερμοκρασία]]-Table2[[#This Row],[Εξωτερική θερμοκρασία]],"")</f>
        <v/>
      </c>
      <c r="Q20" s="53"/>
      <c r="R20" s="54"/>
      <c r="S20" s="54"/>
      <c r="T20" s="54"/>
      <c r="U20" s="54"/>
      <c r="V20" s="56"/>
      <c r="W2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0" s="88" t="str">
        <f>IFERROR( Table2[[#This Row],[Εμβαδόν κουφώματος]]*Table1[[#This Row],[Συντελεστής θερμοπερατότητας κουφώματος - εισαγωγή]]/Table2[[#This Row],[Εμβαδόν κουφώματος]],"")</f>
        <v/>
      </c>
      <c r="Y2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0" s="80" t="str">
        <f>IFERROR(Table3[[#This Row],[Qβ.ολ]]/Table2[[#Totals],[Ανηγμένος όγκος (όγκος * πολλαπλασιαστής)]],"")</f>
        <v/>
      </c>
      <c r="AA20" s="80" t="str">
        <f>IFERROR((Table3[[#This Row],[qβ]]*Table2[[#This Row],[Όγκος διαμερίσματος]]+Table2[[#This Row],[Εμβαδόν κουφώματος]]*Table1[[#This Row],[U κουφώματος]]*Table2[[#This Row],[ΔΤ]]),"")</f>
        <v/>
      </c>
      <c r="AB20" s="80" t="str">
        <f>IFERROR(Table3[[#This Row],[Qi]]/Table3[[#Totals],[Qi]],"")</f>
        <v/>
      </c>
      <c r="AC20" s="84" t="str">
        <f>IFERROR(Table3[[#This Row],[εi]]*100,"")</f>
        <v/>
      </c>
      <c r="AD20" s="90" t="str">
        <f>IFERROR(Table3[[#This Row],[πi]]%,"")</f>
        <v/>
      </c>
    </row>
    <row r="21" spans="1:30" x14ac:dyDescent="0.25">
      <c r="A21" s="58"/>
      <c r="B21" s="53"/>
      <c r="C21" s="54"/>
      <c r="D21" s="54"/>
      <c r="E21" s="54"/>
      <c r="F21" s="54"/>
      <c r="G21" s="54"/>
      <c r="H21" s="54"/>
      <c r="I21" s="54"/>
      <c r="J2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1" s="54"/>
      <c r="L2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1" s="82" t="str">
        <f>IFERROR(IF(Table2[[#This Row],[Διαμέρισμα]]="","",VLOOKUP($D$1,'Sheet1 (2)'!A19:D863,4,FALSE)),"")</f>
        <v/>
      </c>
      <c r="N21" s="80" t="str">
        <f>IF(Table2[[#This Row],[Διαμέρισμα]]="","",21)</f>
        <v/>
      </c>
      <c r="O21" s="84" t="str">
        <f>IFERROR(IF(Table2[[#This Row],[Εμβαδόν Τουβλοδομής (εξωτερική τοιχοποιία)]]="","",VLOOKUP($D$1,'Sheet1 (2)'!$A$1:$E$846,5,FALSE)),"")</f>
        <v/>
      </c>
      <c r="P21" s="84" t="str">
        <f>IFERROR(Table2[[#This Row],[Εσωτερική θερμοκρασία]]-Table2[[#This Row],[Εξωτερική θερμοκρασία]],"")</f>
        <v/>
      </c>
      <c r="Q21" s="53"/>
      <c r="R21" s="54"/>
      <c r="S21" s="54"/>
      <c r="T21" s="54"/>
      <c r="U21" s="54"/>
      <c r="V21" s="56"/>
      <c r="W2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1" s="88" t="str">
        <f>IFERROR( Table2[[#This Row],[Εμβαδόν κουφώματος]]*Table1[[#This Row],[Συντελεστής θερμοπερατότητας κουφώματος - εισαγωγή]]/Table2[[#This Row],[Εμβαδόν κουφώματος]],"")</f>
        <v/>
      </c>
      <c r="Y2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1" s="80" t="str">
        <f>IFERROR(Table3[[#This Row],[Qβ.ολ]]/Table2[[#Totals],[Ανηγμένος όγκος (όγκος * πολλαπλασιαστής)]],"")</f>
        <v/>
      </c>
      <c r="AA21" s="80" t="str">
        <f>IFERROR((Table3[[#This Row],[qβ]]*Table2[[#This Row],[Όγκος διαμερίσματος]]+Table2[[#This Row],[Εμβαδόν κουφώματος]]*Table1[[#This Row],[U κουφώματος]]*Table2[[#This Row],[ΔΤ]]),"")</f>
        <v/>
      </c>
      <c r="AB21" s="80" t="str">
        <f>IFERROR(Table3[[#This Row],[Qi]]/Table3[[#Totals],[Qi]],"")</f>
        <v/>
      </c>
      <c r="AC21" s="84" t="str">
        <f>IFERROR(Table3[[#This Row],[εi]]*100,"")</f>
        <v/>
      </c>
      <c r="AD21" s="90" t="str">
        <f>IFERROR(Table3[[#This Row],[πi]]%,"")</f>
        <v/>
      </c>
    </row>
    <row r="22" spans="1:30" x14ac:dyDescent="0.25">
      <c r="A22" s="58"/>
      <c r="B22" s="53"/>
      <c r="C22" s="54"/>
      <c r="D22" s="54"/>
      <c r="E22" s="54"/>
      <c r="F22" s="54"/>
      <c r="G22" s="54"/>
      <c r="H22" s="54"/>
      <c r="I22" s="54"/>
      <c r="J2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2" s="54"/>
      <c r="L2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2" s="82" t="str">
        <f>IFERROR(IF(Table2[[#This Row],[Διαμέρισμα]]="","",VLOOKUP($D$1,'Sheet1 (2)'!A20:D864,4,FALSE)),"")</f>
        <v/>
      </c>
      <c r="N22" s="80" t="str">
        <f>IF(Table2[[#This Row],[Διαμέρισμα]]="","",21)</f>
        <v/>
      </c>
      <c r="O22" s="84" t="str">
        <f>IFERROR(IF(Table2[[#This Row],[Εμβαδόν Τουβλοδομής (εξωτερική τοιχοποιία)]]="","",VLOOKUP($D$1,'Sheet1 (2)'!$A$1:$E$846,5,FALSE)),"")</f>
        <v/>
      </c>
      <c r="P22" s="84" t="str">
        <f>IFERROR(Table2[[#This Row],[Εσωτερική θερμοκρασία]]-Table2[[#This Row],[Εξωτερική θερμοκρασία]],"")</f>
        <v/>
      </c>
      <c r="Q22" s="53"/>
      <c r="R22" s="54"/>
      <c r="S22" s="54"/>
      <c r="T22" s="54"/>
      <c r="U22" s="54"/>
      <c r="V22" s="56"/>
      <c r="W2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2" s="88" t="str">
        <f>IFERROR( Table2[[#This Row],[Εμβαδόν κουφώματος]]*Table1[[#This Row],[Συντελεστής θερμοπερατότητας κουφώματος - εισαγωγή]]/Table2[[#This Row],[Εμβαδόν κουφώματος]],"")</f>
        <v/>
      </c>
      <c r="Y2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2" s="80" t="str">
        <f>IFERROR(Table3[[#This Row],[Qβ.ολ]]/Table2[[#Totals],[Ανηγμένος όγκος (όγκος * πολλαπλασιαστής)]],"")</f>
        <v/>
      </c>
      <c r="AA22" s="80" t="str">
        <f>IFERROR((Table3[[#This Row],[qβ]]*Table2[[#This Row],[Όγκος διαμερίσματος]]+Table2[[#This Row],[Εμβαδόν κουφώματος]]*Table1[[#This Row],[U κουφώματος]]*Table2[[#This Row],[ΔΤ]]),"")</f>
        <v/>
      </c>
      <c r="AB22" s="80" t="str">
        <f>IFERROR(Table3[[#This Row],[Qi]]/Table3[[#Totals],[Qi]],"")</f>
        <v/>
      </c>
      <c r="AC22" s="84" t="str">
        <f>IFERROR(Table3[[#This Row],[εi]]*100,"")</f>
        <v/>
      </c>
      <c r="AD22" s="90" t="str">
        <f>IFERROR(Table3[[#This Row],[πi]]%,"")</f>
        <v/>
      </c>
    </row>
    <row r="23" spans="1:30" x14ac:dyDescent="0.25">
      <c r="A23" s="58"/>
      <c r="B23" s="53"/>
      <c r="C23" s="54"/>
      <c r="D23" s="54"/>
      <c r="E23" s="54"/>
      <c r="F23" s="54"/>
      <c r="G23" s="54"/>
      <c r="H23" s="54"/>
      <c r="I23" s="54"/>
      <c r="J2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3" s="54"/>
      <c r="L2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3" s="82" t="str">
        <f>IFERROR(IF(Table2[[#This Row],[Διαμέρισμα]]="","",VLOOKUP($D$1,'Sheet1 (2)'!A21:D865,4,FALSE)),"")</f>
        <v/>
      </c>
      <c r="N23" s="80" t="str">
        <f>IF(Table2[[#This Row],[Διαμέρισμα]]="","",21)</f>
        <v/>
      </c>
      <c r="O23" s="84" t="str">
        <f>IFERROR(IF(Table2[[#This Row],[Εμβαδόν Τουβλοδομής (εξωτερική τοιχοποιία)]]="","",VLOOKUP($D$1,'Sheet1 (2)'!$A$1:$E$846,5,FALSE)),"")</f>
        <v/>
      </c>
      <c r="P23" s="84" t="str">
        <f>IFERROR(Table2[[#This Row],[Εσωτερική θερμοκρασία]]-Table2[[#This Row],[Εξωτερική θερμοκρασία]],"")</f>
        <v/>
      </c>
      <c r="Q23" s="53"/>
      <c r="R23" s="54"/>
      <c r="S23" s="54"/>
      <c r="T23" s="54"/>
      <c r="U23" s="54"/>
      <c r="V23" s="56"/>
      <c r="W2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3" s="88" t="str">
        <f>IFERROR( Table2[[#This Row],[Εμβαδόν κουφώματος]]*Table1[[#This Row],[Συντελεστής θερμοπερατότητας κουφώματος - εισαγωγή]]/Table2[[#This Row],[Εμβαδόν κουφώματος]],"")</f>
        <v/>
      </c>
      <c r="Y2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3" s="80" t="str">
        <f>IFERROR(Table3[[#This Row],[Qβ.ολ]]/Table2[[#Totals],[Ανηγμένος όγκος (όγκος * πολλαπλασιαστής)]],"")</f>
        <v/>
      </c>
      <c r="AA23" s="80" t="str">
        <f>IFERROR((Table3[[#This Row],[qβ]]*Table2[[#This Row],[Όγκος διαμερίσματος]]+Table2[[#This Row],[Εμβαδόν κουφώματος]]*Table1[[#This Row],[U κουφώματος]]*Table2[[#This Row],[ΔΤ]]),"")</f>
        <v/>
      </c>
      <c r="AB23" s="80" t="str">
        <f>IFERROR(Table3[[#This Row],[Qi]]/Table3[[#Totals],[Qi]],"")</f>
        <v/>
      </c>
      <c r="AC23" s="84" t="str">
        <f>IFERROR(Table3[[#This Row],[εi]]*100,"")</f>
        <v/>
      </c>
      <c r="AD23" s="90" t="str">
        <f>IFERROR(Table3[[#This Row],[πi]]%,"")</f>
        <v/>
      </c>
    </row>
    <row r="24" spans="1:30" x14ac:dyDescent="0.25">
      <c r="A24" s="58"/>
      <c r="B24" s="53"/>
      <c r="C24" s="54"/>
      <c r="D24" s="54"/>
      <c r="E24" s="54"/>
      <c r="F24" s="54"/>
      <c r="G24" s="54"/>
      <c r="H24" s="54"/>
      <c r="I24" s="54"/>
      <c r="J24"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4" s="54"/>
      <c r="L24"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4" s="82" t="str">
        <f>IFERROR(IF(Table2[[#This Row],[Διαμέρισμα]]="","",VLOOKUP($D$1,'Sheet1 (2)'!A22:D866,4,FALSE)),"")</f>
        <v/>
      </c>
      <c r="N24" s="80" t="str">
        <f>IF(Table2[[#This Row],[Διαμέρισμα]]="","",21)</f>
        <v/>
      </c>
      <c r="O24" s="84" t="str">
        <f>IFERROR(IF(Table2[[#This Row],[Εμβαδόν Τουβλοδομής (εξωτερική τοιχοποιία)]]="","",VLOOKUP($D$1,'Sheet1 (2)'!$A$1:$E$846,5,FALSE)),"")</f>
        <v/>
      </c>
      <c r="P24" s="84" t="str">
        <f>IFERROR(Table2[[#This Row],[Εσωτερική θερμοκρασία]]-Table2[[#This Row],[Εξωτερική θερμοκρασία]],"")</f>
        <v/>
      </c>
      <c r="Q24" s="53"/>
      <c r="R24" s="54"/>
      <c r="S24" s="54"/>
      <c r="T24" s="54"/>
      <c r="U24" s="54"/>
      <c r="V24" s="56"/>
      <c r="W24"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4" s="88" t="str">
        <f>IFERROR( Table2[[#This Row],[Εμβαδόν κουφώματος]]*Table1[[#This Row],[Συντελεστής θερμοπερατότητας κουφώματος - εισαγωγή]]/Table2[[#This Row],[Εμβαδόν κουφώματος]],"")</f>
        <v/>
      </c>
      <c r="Y24"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4" s="80" t="str">
        <f>IFERROR(Table3[[#This Row],[Qβ.ολ]]/Table2[[#Totals],[Ανηγμένος όγκος (όγκος * πολλαπλασιαστής)]],"")</f>
        <v/>
      </c>
      <c r="AA24" s="80" t="str">
        <f>IFERROR((Table3[[#This Row],[qβ]]*Table2[[#This Row],[Όγκος διαμερίσματος]]+Table2[[#This Row],[Εμβαδόν κουφώματος]]*Table1[[#This Row],[U κουφώματος]]*Table2[[#This Row],[ΔΤ]]),"")</f>
        <v/>
      </c>
      <c r="AB24" s="80" t="str">
        <f>IFERROR(Table3[[#This Row],[Qi]]/Table3[[#Totals],[Qi]],"")</f>
        <v/>
      </c>
      <c r="AC24" s="84" t="str">
        <f>IFERROR(Table3[[#This Row],[εi]]*100,"")</f>
        <v/>
      </c>
      <c r="AD24" s="90" t="str">
        <f>IFERROR(Table3[[#This Row],[πi]]%,"")</f>
        <v/>
      </c>
    </row>
    <row r="25" spans="1:30" x14ac:dyDescent="0.25">
      <c r="A25" s="58"/>
      <c r="B25" s="53"/>
      <c r="C25" s="54"/>
      <c r="D25" s="54"/>
      <c r="E25" s="54"/>
      <c r="F25" s="54"/>
      <c r="G25" s="54"/>
      <c r="H25" s="54"/>
      <c r="I25" s="54"/>
      <c r="J2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5" s="54"/>
      <c r="L2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5" s="82" t="str">
        <f>IFERROR(IF(Table2[[#This Row],[Διαμέρισμα]]="","",VLOOKUP($D$1,'Sheet1 (2)'!A23:D867,4,FALSE)),"")</f>
        <v/>
      </c>
      <c r="N25" s="80" t="str">
        <f>IF(Table2[[#This Row],[Διαμέρισμα]]="","",21)</f>
        <v/>
      </c>
      <c r="O25" s="84" t="str">
        <f>IFERROR(IF(Table2[[#This Row],[Εμβαδόν Τουβλοδομής (εξωτερική τοιχοποιία)]]="","",VLOOKUP($D$1,'Sheet1 (2)'!$A$1:$E$846,5,FALSE)),"")</f>
        <v/>
      </c>
      <c r="P25" s="84" t="str">
        <f>IFERROR(Table2[[#This Row],[Εσωτερική θερμοκρασία]]-Table2[[#This Row],[Εξωτερική θερμοκρασία]],"")</f>
        <v/>
      </c>
      <c r="Q25" s="53"/>
      <c r="R25" s="54"/>
      <c r="S25" s="54"/>
      <c r="T25" s="54"/>
      <c r="U25" s="54"/>
      <c r="V25" s="56"/>
      <c r="W2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5" s="88" t="str">
        <f>IFERROR( Table2[[#This Row],[Εμβαδόν κουφώματος]]*Table1[[#This Row],[Συντελεστής θερμοπερατότητας κουφώματος - εισαγωγή]]/Table2[[#This Row],[Εμβαδόν κουφώματος]],"")</f>
        <v/>
      </c>
      <c r="Y2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5" s="80" t="str">
        <f>IFERROR(Table3[[#This Row],[Qβ.ολ]]/Table2[[#Totals],[Ανηγμένος όγκος (όγκος * πολλαπλασιαστής)]],"")</f>
        <v/>
      </c>
      <c r="AA25" s="80" t="str">
        <f>IFERROR((Table3[[#This Row],[qβ]]*Table2[[#This Row],[Όγκος διαμερίσματος]]+Table2[[#This Row],[Εμβαδόν κουφώματος]]*Table1[[#This Row],[U κουφώματος]]*Table2[[#This Row],[ΔΤ]]),"")</f>
        <v/>
      </c>
      <c r="AB25" s="80" t="str">
        <f>IFERROR(Table3[[#This Row],[Qi]]/Table3[[#Totals],[Qi]],"")</f>
        <v/>
      </c>
      <c r="AC25" s="84" t="str">
        <f>IFERROR(Table3[[#This Row],[εi]]*100,"")</f>
        <v/>
      </c>
      <c r="AD25" s="90" t="str">
        <f>IFERROR(Table3[[#This Row],[πi]]%,"")</f>
        <v/>
      </c>
    </row>
    <row r="26" spans="1:30" x14ac:dyDescent="0.25">
      <c r="A26" s="58"/>
      <c r="B26" s="53"/>
      <c r="C26" s="54"/>
      <c r="D26" s="54"/>
      <c r="E26" s="54"/>
      <c r="F26" s="54"/>
      <c r="G26" s="54"/>
      <c r="H26" s="54"/>
      <c r="I26" s="54"/>
      <c r="J2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6" s="54"/>
      <c r="L2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6" s="82" t="str">
        <f>IFERROR(IF(Table2[[#This Row],[Διαμέρισμα]]="","",VLOOKUP($D$1,'Sheet1 (2)'!A24:D868,4,FALSE)),"")</f>
        <v/>
      </c>
      <c r="N26" s="80" t="str">
        <f>IF(Table2[[#This Row],[Διαμέρισμα]]="","",21)</f>
        <v/>
      </c>
      <c r="O26" s="84" t="str">
        <f>IFERROR(IF(Table2[[#This Row],[Εμβαδόν Τουβλοδομής (εξωτερική τοιχοποιία)]]="","",VLOOKUP($D$1,'Sheet1 (2)'!$A$1:$E$846,5,FALSE)),"")</f>
        <v/>
      </c>
      <c r="P26" s="84" t="str">
        <f>IFERROR(Table2[[#This Row],[Εσωτερική θερμοκρασία]]-Table2[[#This Row],[Εξωτερική θερμοκρασία]],"")</f>
        <v/>
      </c>
      <c r="Q26" s="53"/>
      <c r="R26" s="54"/>
      <c r="S26" s="54"/>
      <c r="T26" s="54"/>
      <c r="U26" s="54"/>
      <c r="V26" s="56"/>
      <c r="W2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6" s="88" t="str">
        <f>IFERROR( Table2[[#This Row],[Εμβαδόν κουφώματος]]*Table1[[#This Row],[Συντελεστής θερμοπερατότητας κουφώματος - εισαγωγή]]/Table2[[#This Row],[Εμβαδόν κουφώματος]],"")</f>
        <v/>
      </c>
      <c r="Y2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6" s="80" t="str">
        <f>IFERROR(Table3[[#This Row],[Qβ.ολ]]/Table2[[#Totals],[Ανηγμένος όγκος (όγκος * πολλαπλασιαστής)]],"")</f>
        <v/>
      </c>
      <c r="AA26" s="80" t="str">
        <f>IFERROR((Table3[[#This Row],[qβ]]*Table2[[#This Row],[Όγκος διαμερίσματος]]+Table2[[#This Row],[Εμβαδόν κουφώματος]]*Table1[[#This Row],[U κουφώματος]]*Table2[[#This Row],[ΔΤ]]),"")</f>
        <v/>
      </c>
      <c r="AB26" s="80" t="str">
        <f>IFERROR(Table3[[#This Row],[Qi]]/Table3[[#Totals],[Qi]],"")</f>
        <v/>
      </c>
      <c r="AC26" s="84" t="str">
        <f>IFERROR(Table3[[#This Row],[εi]]*100,"")</f>
        <v/>
      </c>
      <c r="AD26" s="90" t="str">
        <f>IFERROR(Table3[[#This Row],[πi]]%,"")</f>
        <v/>
      </c>
    </row>
    <row r="27" spans="1:30" x14ac:dyDescent="0.25">
      <c r="A27" s="58"/>
      <c r="B27" s="53"/>
      <c r="C27" s="54"/>
      <c r="D27" s="54"/>
      <c r="E27" s="54"/>
      <c r="F27" s="54"/>
      <c r="G27" s="54"/>
      <c r="H27" s="54"/>
      <c r="I27" s="54"/>
      <c r="J2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7" s="54"/>
      <c r="L2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7" s="82" t="str">
        <f>IFERROR(IF(Table2[[#This Row],[Διαμέρισμα]]="","",VLOOKUP($D$1,'Sheet1 (2)'!A25:D869,4,FALSE)),"")</f>
        <v/>
      </c>
      <c r="N27" s="80" t="str">
        <f>IF(Table2[[#This Row],[Διαμέρισμα]]="","",21)</f>
        <v/>
      </c>
      <c r="O27" s="84" t="str">
        <f>IFERROR(IF(Table2[[#This Row],[Εμβαδόν Τουβλοδομής (εξωτερική τοιχοποιία)]]="","",VLOOKUP($D$1,'Sheet1 (2)'!$A$1:$E$846,5,FALSE)),"")</f>
        <v/>
      </c>
      <c r="P27" s="84" t="str">
        <f>IFERROR(Table2[[#This Row],[Εσωτερική θερμοκρασία]]-Table2[[#This Row],[Εξωτερική θερμοκρασία]],"")</f>
        <v/>
      </c>
      <c r="Q27" s="53"/>
      <c r="R27" s="54"/>
      <c r="S27" s="54"/>
      <c r="T27" s="54"/>
      <c r="U27" s="54"/>
      <c r="V27" s="56"/>
      <c r="W2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7" s="88" t="str">
        <f>IFERROR( Table2[[#This Row],[Εμβαδόν κουφώματος]]*Table1[[#This Row],[Συντελεστής θερμοπερατότητας κουφώματος - εισαγωγή]]/Table2[[#This Row],[Εμβαδόν κουφώματος]],"")</f>
        <v/>
      </c>
      <c r="Y2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7" s="80" t="str">
        <f>IFERROR(Table3[[#This Row],[Qβ.ολ]]/Table2[[#Totals],[Ανηγμένος όγκος (όγκος * πολλαπλασιαστής)]],"")</f>
        <v/>
      </c>
      <c r="AA27" s="80" t="str">
        <f>IFERROR((Table3[[#This Row],[qβ]]*Table2[[#This Row],[Όγκος διαμερίσματος]]+Table2[[#This Row],[Εμβαδόν κουφώματος]]*Table1[[#This Row],[U κουφώματος]]*Table2[[#This Row],[ΔΤ]]),"")</f>
        <v/>
      </c>
      <c r="AB27" s="80" t="str">
        <f>IFERROR(Table3[[#This Row],[Qi]]/Table3[[#Totals],[Qi]],"")</f>
        <v/>
      </c>
      <c r="AC27" s="84" t="str">
        <f>IFERROR(Table3[[#This Row],[εi]]*100,"")</f>
        <v/>
      </c>
      <c r="AD27" s="90" t="str">
        <f>IFERROR(Table3[[#This Row],[πi]]%,"")</f>
        <v/>
      </c>
    </row>
    <row r="28" spans="1:30" x14ac:dyDescent="0.25">
      <c r="A28" s="58"/>
      <c r="B28" s="53"/>
      <c r="C28" s="54"/>
      <c r="D28" s="54"/>
      <c r="E28" s="54"/>
      <c r="F28" s="54"/>
      <c r="G28" s="54"/>
      <c r="H28" s="54"/>
      <c r="I28" s="54"/>
      <c r="J2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8" s="54"/>
      <c r="L2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8" s="82" t="str">
        <f>IFERROR(IF(Table2[[#This Row],[Διαμέρισμα]]="","",VLOOKUP($D$1,'Sheet1 (2)'!A26:D870,4,FALSE)),"")</f>
        <v/>
      </c>
      <c r="N28" s="80" t="str">
        <f>IF(Table2[[#This Row],[Διαμέρισμα]]="","",21)</f>
        <v/>
      </c>
      <c r="O28" s="84" t="str">
        <f>IFERROR(IF(Table2[[#This Row],[Εμβαδόν Τουβλοδομής (εξωτερική τοιχοποιία)]]="","",VLOOKUP($D$1,'Sheet1 (2)'!$A$1:$E$846,5,FALSE)),"")</f>
        <v/>
      </c>
      <c r="P28" s="84" t="str">
        <f>IFERROR(Table2[[#This Row],[Εσωτερική θερμοκρασία]]-Table2[[#This Row],[Εξωτερική θερμοκρασία]],"")</f>
        <v/>
      </c>
      <c r="Q28" s="53"/>
      <c r="R28" s="54"/>
      <c r="S28" s="54"/>
      <c r="T28" s="54"/>
      <c r="U28" s="54"/>
      <c r="V28" s="56"/>
      <c r="W2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8" s="88" t="str">
        <f>IFERROR( Table2[[#This Row],[Εμβαδόν κουφώματος]]*Table1[[#This Row],[Συντελεστής θερμοπερατότητας κουφώματος - εισαγωγή]]/Table2[[#This Row],[Εμβαδόν κουφώματος]],"")</f>
        <v/>
      </c>
      <c r="Y2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8" s="80" t="str">
        <f>IFERROR(Table3[[#This Row],[Qβ.ολ]]/Table2[[#Totals],[Ανηγμένος όγκος (όγκος * πολλαπλασιαστής)]],"")</f>
        <v/>
      </c>
      <c r="AA28" s="80" t="str">
        <f>IFERROR((Table3[[#This Row],[qβ]]*Table2[[#This Row],[Όγκος διαμερίσματος]]+Table2[[#This Row],[Εμβαδόν κουφώματος]]*Table1[[#This Row],[U κουφώματος]]*Table2[[#This Row],[ΔΤ]]),"")</f>
        <v/>
      </c>
      <c r="AB28" s="80" t="str">
        <f>IFERROR(Table3[[#This Row],[Qi]]/Table3[[#Totals],[Qi]],"")</f>
        <v/>
      </c>
      <c r="AC28" s="84" t="str">
        <f>IFERROR(Table3[[#This Row],[εi]]*100,"")</f>
        <v/>
      </c>
      <c r="AD28" s="90" t="str">
        <f>IFERROR(Table3[[#This Row],[πi]]%,"")</f>
        <v/>
      </c>
    </row>
    <row r="29" spans="1:30" x14ac:dyDescent="0.25">
      <c r="A29" s="58"/>
      <c r="B29" s="53"/>
      <c r="C29" s="54"/>
      <c r="D29" s="54"/>
      <c r="E29" s="54"/>
      <c r="F29" s="54"/>
      <c r="G29" s="54"/>
      <c r="H29" s="54"/>
      <c r="I29" s="54"/>
      <c r="J2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29" s="54"/>
      <c r="L2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29" s="82" t="str">
        <f>IFERROR(IF(Table2[[#This Row],[Διαμέρισμα]]="","",VLOOKUP($D$1,'Sheet1 (2)'!A27:D871,4,FALSE)),"")</f>
        <v/>
      </c>
      <c r="N29" s="80" t="str">
        <f>IF(Table2[[#This Row],[Διαμέρισμα]]="","",21)</f>
        <v/>
      </c>
      <c r="O29" s="84" t="str">
        <f>IFERROR(IF(Table2[[#This Row],[Εμβαδόν Τουβλοδομής (εξωτερική τοιχοποιία)]]="","",VLOOKUP($D$1,'Sheet1 (2)'!$A$1:$E$846,5,FALSE)),"")</f>
        <v/>
      </c>
      <c r="P29" s="84" t="str">
        <f>IFERROR(Table2[[#This Row],[Εσωτερική θερμοκρασία]]-Table2[[#This Row],[Εξωτερική θερμοκρασία]],"")</f>
        <v/>
      </c>
      <c r="Q29" s="53"/>
      <c r="R29" s="54"/>
      <c r="S29" s="54"/>
      <c r="T29" s="54"/>
      <c r="U29" s="54"/>
      <c r="V29" s="56"/>
      <c r="W2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29" s="88" t="str">
        <f>IFERROR( Table2[[#This Row],[Εμβαδόν κουφώματος]]*Table1[[#This Row],[Συντελεστής θερμοπερατότητας κουφώματος - εισαγωγή]]/Table2[[#This Row],[Εμβαδόν κουφώματος]],"")</f>
        <v/>
      </c>
      <c r="Y2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29" s="80" t="str">
        <f>IFERROR(Table3[[#This Row],[Qβ.ολ]]/Table2[[#Totals],[Ανηγμένος όγκος (όγκος * πολλαπλασιαστής)]],"")</f>
        <v/>
      </c>
      <c r="AA29" s="80" t="str">
        <f>IFERROR((Table3[[#This Row],[qβ]]*Table2[[#This Row],[Όγκος διαμερίσματος]]+Table2[[#This Row],[Εμβαδόν κουφώματος]]*Table1[[#This Row],[U κουφώματος]]*Table2[[#This Row],[ΔΤ]]),"")</f>
        <v/>
      </c>
      <c r="AB29" s="80" t="str">
        <f>IFERROR(Table3[[#This Row],[Qi]]/Table3[[#Totals],[Qi]],"")</f>
        <v/>
      </c>
      <c r="AC29" s="84" t="str">
        <f>IFERROR(Table3[[#This Row],[εi]]*100,"")</f>
        <v/>
      </c>
      <c r="AD29" s="90" t="str">
        <f>IFERROR(Table3[[#This Row],[πi]]%,"")</f>
        <v/>
      </c>
    </row>
    <row r="30" spans="1:30" x14ac:dyDescent="0.25">
      <c r="A30" s="58"/>
      <c r="B30" s="53"/>
      <c r="C30" s="54"/>
      <c r="D30" s="54"/>
      <c r="E30" s="54"/>
      <c r="F30" s="54"/>
      <c r="G30" s="54"/>
      <c r="H30" s="54"/>
      <c r="I30" s="54"/>
      <c r="J3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0" s="54"/>
      <c r="L3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0" s="82" t="str">
        <f>IFERROR(IF(Table2[[#This Row],[Διαμέρισμα]]="","",VLOOKUP($D$1,'Sheet1 (2)'!A28:D872,4,FALSE)),"")</f>
        <v/>
      </c>
      <c r="N30" s="80" t="str">
        <f>IF(Table2[[#This Row],[Διαμέρισμα]]="","",21)</f>
        <v/>
      </c>
      <c r="O30" s="84" t="str">
        <f>IFERROR(IF(Table2[[#This Row],[Εμβαδόν Τουβλοδομής (εξωτερική τοιχοποιία)]]="","",VLOOKUP($D$1,'Sheet1 (2)'!$A$1:$E$846,5,FALSE)),"")</f>
        <v/>
      </c>
      <c r="P30" s="84" t="str">
        <f>IFERROR(Table2[[#This Row],[Εσωτερική θερμοκρασία]]-Table2[[#This Row],[Εξωτερική θερμοκρασία]],"")</f>
        <v/>
      </c>
      <c r="Q30" s="53"/>
      <c r="R30" s="54"/>
      <c r="S30" s="54"/>
      <c r="T30" s="54"/>
      <c r="U30" s="54"/>
      <c r="V30" s="56"/>
      <c r="W3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0" s="88" t="str">
        <f>IFERROR( Table2[[#This Row],[Εμβαδόν κουφώματος]]*Table1[[#This Row],[Συντελεστής θερμοπερατότητας κουφώματος - εισαγωγή]]/Table2[[#This Row],[Εμβαδόν κουφώματος]],"")</f>
        <v/>
      </c>
      <c r="Y3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0" s="80" t="str">
        <f>IFERROR(Table3[[#This Row],[Qβ.ολ]]/Table2[[#Totals],[Ανηγμένος όγκος (όγκος * πολλαπλασιαστής)]],"")</f>
        <v/>
      </c>
      <c r="AA30" s="80" t="str">
        <f>IFERROR((Table3[[#This Row],[qβ]]*Table2[[#This Row],[Όγκος διαμερίσματος]]+Table2[[#This Row],[Εμβαδόν κουφώματος]]*Table1[[#This Row],[U κουφώματος]]*Table2[[#This Row],[ΔΤ]]),"")</f>
        <v/>
      </c>
      <c r="AB30" s="80" t="str">
        <f>IFERROR(Table3[[#This Row],[Qi]]/Table3[[#Totals],[Qi]],"")</f>
        <v/>
      </c>
      <c r="AC30" s="84" t="str">
        <f>IFERROR(Table3[[#This Row],[εi]]*100,"")</f>
        <v/>
      </c>
      <c r="AD30" s="90" t="str">
        <f>IFERROR(Table3[[#This Row],[πi]]%,"")</f>
        <v/>
      </c>
    </row>
    <row r="31" spans="1:30" x14ac:dyDescent="0.25">
      <c r="A31" s="58"/>
      <c r="B31" s="53"/>
      <c r="C31" s="54"/>
      <c r="D31" s="54"/>
      <c r="E31" s="54"/>
      <c r="F31" s="54"/>
      <c r="G31" s="54"/>
      <c r="H31" s="54"/>
      <c r="I31" s="54"/>
      <c r="J3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1" s="54"/>
      <c r="L3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1" s="82" t="str">
        <f>IFERROR(IF(Table2[[#This Row],[Διαμέρισμα]]="","",VLOOKUP($D$1,'Sheet1 (2)'!A29:D873,4,FALSE)),"")</f>
        <v/>
      </c>
      <c r="N31" s="80" t="str">
        <f>IF(Table2[[#This Row],[Διαμέρισμα]]="","",21)</f>
        <v/>
      </c>
      <c r="O31" s="84" t="str">
        <f>IFERROR(IF(Table2[[#This Row],[Εμβαδόν Τουβλοδομής (εξωτερική τοιχοποιία)]]="","",VLOOKUP($D$1,'Sheet1 (2)'!$A$1:$E$846,5,FALSE)),"")</f>
        <v/>
      </c>
      <c r="P31" s="84" t="str">
        <f>IFERROR(Table2[[#This Row],[Εσωτερική θερμοκρασία]]-Table2[[#This Row],[Εξωτερική θερμοκρασία]],"")</f>
        <v/>
      </c>
      <c r="Q31" s="53"/>
      <c r="R31" s="54"/>
      <c r="S31" s="54"/>
      <c r="T31" s="54"/>
      <c r="U31" s="54"/>
      <c r="V31" s="56"/>
      <c r="W3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1" s="88" t="str">
        <f>IFERROR( Table2[[#This Row],[Εμβαδόν κουφώματος]]*Table1[[#This Row],[Συντελεστής θερμοπερατότητας κουφώματος - εισαγωγή]]/Table2[[#This Row],[Εμβαδόν κουφώματος]],"")</f>
        <v/>
      </c>
      <c r="Y3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1" s="80" t="str">
        <f>IFERROR(Table3[[#This Row],[Qβ.ολ]]/Table2[[#Totals],[Ανηγμένος όγκος (όγκος * πολλαπλασιαστής)]],"")</f>
        <v/>
      </c>
      <c r="AA31" s="80" t="str">
        <f>IFERROR((Table3[[#This Row],[qβ]]*Table2[[#This Row],[Όγκος διαμερίσματος]]+Table2[[#This Row],[Εμβαδόν κουφώματος]]*Table1[[#This Row],[U κουφώματος]]*Table2[[#This Row],[ΔΤ]]),"")</f>
        <v/>
      </c>
      <c r="AB31" s="80" t="str">
        <f>IFERROR(Table3[[#This Row],[Qi]]/Table3[[#Totals],[Qi]],"")</f>
        <v/>
      </c>
      <c r="AC31" s="84" t="str">
        <f>IFERROR(Table3[[#This Row],[εi]]*100,"")</f>
        <v/>
      </c>
      <c r="AD31" s="90" t="str">
        <f>IFERROR(Table3[[#This Row],[πi]]%,"")</f>
        <v/>
      </c>
    </row>
    <row r="32" spans="1:30" x14ac:dyDescent="0.25">
      <c r="A32" s="58"/>
      <c r="B32" s="53"/>
      <c r="C32" s="54"/>
      <c r="D32" s="54"/>
      <c r="E32" s="54"/>
      <c r="F32" s="54"/>
      <c r="G32" s="54"/>
      <c r="H32" s="54"/>
      <c r="I32" s="54"/>
      <c r="J3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2" s="54"/>
      <c r="L3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2" s="82" t="str">
        <f>IFERROR(IF(Table2[[#This Row],[Διαμέρισμα]]="","",VLOOKUP($D$1,'Sheet1 (2)'!A30:D874,4,FALSE)),"")</f>
        <v/>
      </c>
      <c r="N32" s="80" t="str">
        <f>IF(Table2[[#This Row],[Διαμέρισμα]]="","",21)</f>
        <v/>
      </c>
      <c r="O32" s="84" t="str">
        <f>IFERROR(IF(Table2[[#This Row],[Εμβαδόν Τουβλοδομής (εξωτερική τοιχοποιία)]]="","",VLOOKUP($D$1,'Sheet1 (2)'!$A$1:$E$846,5,FALSE)),"")</f>
        <v/>
      </c>
      <c r="P32" s="84" t="str">
        <f>IFERROR(Table2[[#This Row],[Εσωτερική θερμοκρασία]]-Table2[[#This Row],[Εξωτερική θερμοκρασία]],"")</f>
        <v/>
      </c>
      <c r="Q32" s="53"/>
      <c r="R32" s="54"/>
      <c r="S32" s="54"/>
      <c r="T32" s="54"/>
      <c r="U32" s="54"/>
      <c r="V32" s="56"/>
      <c r="W3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2" s="88" t="str">
        <f>IFERROR( Table2[[#This Row],[Εμβαδόν κουφώματος]]*Table1[[#This Row],[Συντελεστής θερμοπερατότητας κουφώματος - εισαγωγή]]/Table2[[#This Row],[Εμβαδόν κουφώματος]],"")</f>
        <v/>
      </c>
      <c r="Y3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2" s="80" t="str">
        <f>IFERROR(Table3[[#This Row],[Qβ.ολ]]/Table2[[#Totals],[Ανηγμένος όγκος (όγκος * πολλαπλασιαστής)]],"")</f>
        <v/>
      </c>
      <c r="AA32" s="80" t="str">
        <f>IFERROR((Table3[[#This Row],[qβ]]*Table2[[#This Row],[Όγκος διαμερίσματος]]+Table2[[#This Row],[Εμβαδόν κουφώματος]]*Table1[[#This Row],[U κουφώματος]]*Table2[[#This Row],[ΔΤ]]),"")</f>
        <v/>
      </c>
      <c r="AB32" s="80" t="str">
        <f>IFERROR(Table3[[#This Row],[Qi]]/Table3[[#Totals],[Qi]],"")</f>
        <v/>
      </c>
      <c r="AC32" s="84" t="str">
        <f>IFERROR(Table3[[#This Row],[εi]]*100,"")</f>
        <v/>
      </c>
      <c r="AD32" s="90" t="str">
        <f>IFERROR(Table3[[#This Row],[πi]]%,"")</f>
        <v/>
      </c>
    </row>
    <row r="33" spans="1:30" x14ac:dyDescent="0.25">
      <c r="A33" s="58"/>
      <c r="B33" s="53"/>
      <c r="C33" s="54"/>
      <c r="D33" s="54"/>
      <c r="E33" s="54"/>
      <c r="F33" s="54"/>
      <c r="G33" s="54"/>
      <c r="H33" s="54"/>
      <c r="I33" s="54"/>
      <c r="J3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3" s="54"/>
      <c r="L3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3" s="82" t="str">
        <f>IFERROR(IF(Table2[[#This Row],[Διαμέρισμα]]="","",VLOOKUP($D$1,'Sheet1 (2)'!A31:D875,4,FALSE)),"")</f>
        <v/>
      </c>
      <c r="N33" s="80" t="str">
        <f>IF(Table2[[#This Row],[Διαμέρισμα]]="","",21)</f>
        <v/>
      </c>
      <c r="O33" s="84" t="str">
        <f>IFERROR(IF(Table2[[#This Row],[Εμβαδόν Τουβλοδομής (εξωτερική τοιχοποιία)]]="","",VLOOKUP($D$1,'Sheet1 (2)'!$A$1:$E$846,5,FALSE)),"")</f>
        <v/>
      </c>
      <c r="P33" s="84" t="str">
        <f>IFERROR(Table2[[#This Row],[Εσωτερική θερμοκρασία]]-Table2[[#This Row],[Εξωτερική θερμοκρασία]],"")</f>
        <v/>
      </c>
      <c r="Q33" s="53"/>
      <c r="R33" s="54"/>
      <c r="S33" s="54"/>
      <c r="T33" s="54"/>
      <c r="U33" s="54"/>
      <c r="V33" s="56"/>
      <c r="W3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3" s="88" t="str">
        <f>IFERROR( Table2[[#This Row],[Εμβαδόν κουφώματος]]*Table1[[#This Row],[Συντελεστής θερμοπερατότητας κουφώματος - εισαγωγή]]/Table2[[#This Row],[Εμβαδόν κουφώματος]],"")</f>
        <v/>
      </c>
      <c r="Y3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3" s="80" t="str">
        <f>IFERROR(Table3[[#This Row],[Qβ.ολ]]/Table2[[#Totals],[Ανηγμένος όγκος (όγκος * πολλαπλασιαστής)]],"")</f>
        <v/>
      </c>
      <c r="AA33" s="80" t="str">
        <f>IFERROR((Table3[[#This Row],[qβ]]*Table2[[#This Row],[Όγκος διαμερίσματος]]+Table2[[#This Row],[Εμβαδόν κουφώματος]]*Table1[[#This Row],[U κουφώματος]]*Table2[[#This Row],[ΔΤ]]),"")</f>
        <v/>
      </c>
      <c r="AB33" s="80" t="str">
        <f>IFERROR(Table3[[#This Row],[Qi]]/Table3[[#Totals],[Qi]],"")</f>
        <v/>
      </c>
      <c r="AC33" s="84" t="str">
        <f>IFERROR(Table3[[#This Row],[εi]]*100,"")</f>
        <v/>
      </c>
      <c r="AD33" s="90" t="str">
        <f>IFERROR(Table3[[#This Row],[πi]]%,"")</f>
        <v/>
      </c>
    </row>
    <row r="34" spans="1:30" x14ac:dyDescent="0.25">
      <c r="A34" s="58"/>
      <c r="B34" s="53"/>
      <c r="C34" s="54"/>
      <c r="D34" s="54"/>
      <c r="E34" s="54"/>
      <c r="F34" s="54"/>
      <c r="G34" s="54"/>
      <c r="H34" s="54"/>
      <c r="I34" s="54"/>
      <c r="J34"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4" s="54"/>
      <c r="L34"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4" s="82" t="str">
        <f>IFERROR(IF(Table2[[#This Row],[Διαμέρισμα]]="","",VLOOKUP($D$1,'Sheet1 (2)'!A32:D876,4,FALSE)),"")</f>
        <v/>
      </c>
      <c r="N34" s="80" t="str">
        <f>IF(Table2[[#This Row],[Διαμέρισμα]]="","",21)</f>
        <v/>
      </c>
      <c r="O34" s="84" t="str">
        <f>IFERROR(IF(Table2[[#This Row],[Εμβαδόν Τουβλοδομής (εξωτερική τοιχοποιία)]]="","",VLOOKUP($D$1,'Sheet1 (2)'!$A$1:$E$846,5,FALSE)),"")</f>
        <v/>
      </c>
      <c r="P34" s="84" t="str">
        <f>IFERROR(Table2[[#This Row],[Εσωτερική θερμοκρασία]]-Table2[[#This Row],[Εξωτερική θερμοκρασία]],"")</f>
        <v/>
      </c>
      <c r="Q34" s="53"/>
      <c r="R34" s="54"/>
      <c r="S34" s="54"/>
      <c r="T34" s="54"/>
      <c r="U34" s="54"/>
      <c r="V34" s="56"/>
      <c r="W34"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4" s="88" t="str">
        <f>IFERROR( Table2[[#This Row],[Εμβαδόν κουφώματος]]*Table1[[#This Row],[Συντελεστής θερμοπερατότητας κουφώματος - εισαγωγή]]/Table2[[#This Row],[Εμβαδόν κουφώματος]],"")</f>
        <v/>
      </c>
      <c r="Y34"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4" s="80" t="str">
        <f>IFERROR(Table3[[#This Row],[Qβ.ολ]]/Table2[[#Totals],[Ανηγμένος όγκος (όγκος * πολλαπλασιαστής)]],"")</f>
        <v/>
      </c>
      <c r="AA34" s="80" t="str">
        <f>IFERROR((Table3[[#This Row],[qβ]]*Table2[[#This Row],[Όγκος διαμερίσματος]]+Table2[[#This Row],[Εμβαδόν κουφώματος]]*Table1[[#This Row],[U κουφώματος]]*Table2[[#This Row],[ΔΤ]]),"")</f>
        <v/>
      </c>
      <c r="AB34" s="80" t="str">
        <f>IFERROR(Table3[[#This Row],[Qi]]/Table3[[#Totals],[Qi]],"")</f>
        <v/>
      </c>
      <c r="AC34" s="84" t="str">
        <f>IFERROR(Table3[[#This Row],[εi]]*100,"")</f>
        <v/>
      </c>
      <c r="AD34" s="90" t="str">
        <f>IFERROR(Table3[[#This Row],[πi]]%,"")</f>
        <v/>
      </c>
    </row>
    <row r="35" spans="1:30" x14ac:dyDescent="0.25">
      <c r="A35" s="58"/>
      <c r="B35" s="53"/>
      <c r="C35" s="54"/>
      <c r="D35" s="54"/>
      <c r="E35" s="54"/>
      <c r="F35" s="54"/>
      <c r="G35" s="54"/>
      <c r="H35" s="54"/>
      <c r="I35" s="54"/>
      <c r="J3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5" s="54"/>
      <c r="L3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5" s="82" t="str">
        <f>IFERROR(IF(Table2[[#This Row],[Διαμέρισμα]]="","",VLOOKUP($D$1,'Sheet1 (2)'!A33:D877,4,FALSE)),"")</f>
        <v/>
      </c>
      <c r="N35" s="80" t="str">
        <f>IF(Table2[[#This Row],[Διαμέρισμα]]="","",21)</f>
        <v/>
      </c>
      <c r="O35" s="84" t="str">
        <f>IFERROR(IF(Table2[[#This Row],[Εμβαδόν Τουβλοδομής (εξωτερική τοιχοποιία)]]="","",VLOOKUP($D$1,'Sheet1 (2)'!$A$1:$E$846,5,FALSE)),"")</f>
        <v/>
      </c>
      <c r="P35" s="84" t="str">
        <f>IFERROR(Table2[[#This Row],[Εσωτερική θερμοκρασία]]-Table2[[#This Row],[Εξωτερική θερμοκρασία]],"")</f>
        <v/>
      </c>
      <c r="Q35" s="53"/>
      <c r="R35" s="54"/>
      <c r="S35" s="54"/>
      <c r="T35" s="54"/>
      <c r="U35" s="54"/>
      <c r="V35" s="56"/>
      <c r="W3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5" s="88" t="str">
        <f>IFERROR( Table2[[#This Row],[Εμβαδόν κουφώματος]]*Table1[[#This Row],[Συντελεστής θερμοπερατότητας κουφώματος - εισαγωγή]]/Table2[[#This Row],[Εμβαδόν κουφώματος]],"")</f>
        <v/>
      </c>
      <c r="Y3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5" s="80" t="str">
        <f>IFERROR(Table3[[#This Row],[Qβ.ολ]]/Table2[[#Totals],[Ανηγμένος όγκος (όγκος * πολλαπλασιαστής)]],"")</f>
        <v/>
      </c>
      <c r="AA35" s="80" t="str">
        <f>IFERROR((Table3[[#This Row],[qβ]]*Table2[[#This Row],[Όγκος διαμερίσματος]]+Table2[[#This Row],[Εμβαδόν κουφώματος]]*Table1[[#This Row],[U κουφώματος]]*Table2[[#This Row],[ΔΤ]]),"")</f>
        <v/>
      </c>
      <c r="AB35" s="80" t="str">
        <f>IFERROR(Table3[[#This Row],[Qi]]/Table3[[#Totals],[Qi]],"")</f>
        <v/>
      </c>
      <c r="AC35" s="84" t="str">
        <f>IFERROR(Table3[[#This Row],[εi]]*100,"")</f>
        <v/>
      </c>
      <c r="AD35" s="90" t="str">
        <f>IFERROR(Table3[[#This Row],[πi]]%,"")</f>
        <v/>
      </c>
    </row>
    <row r="36" spans="1:30" x14ac:dyDescent="0.25">
      <c r="A36" s="58"/>
      <c r="B36" s="53"/>
      <c r="C36" s="54"/>
      <c r="D36" s="54"/>
      <c r="E36" s="54"/>
      <c r="F36" s="54"/>
      <c r="G36" s="54"/>
      <c r="H36" s="54"/>
      <c r="I36" s="54"/>
      <c r="J3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6" s="54"/>
      <c r="L3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6" s="82" t="str">
        <f>IFERROR(IF(Table2[[#This Row],[Διαμέρισμα]]="","",VLOOKUP($D$1,'Sheet1 (2)'!A34:D878,4,FALSE)),"")</f>
        <v/>
      </c>
      <c r="N36" s="80" t="str">
        <f>IF(Table2[[#This Row],[Διαμέρισμα]]="","",21)</f>
        <v/>
      </c>
      <c r="O36" s="84" t="str">
        <f>IFERROR(IF(Table2[[#This Row],[Εμβαδόν Τουβλοδομής (εξωτερική τοιχοποιία)]]="","",VLOOKUP($D$1,'Sheet1 (2)'!$A$1:$E$846,5,FALSE)),"")</f>
        <v/>
      </c>
      <c r="P36" s="84" t="str">
        <f>IFERROR(Table2[[#This Row],[Εσωτερική θερμοκρασία]]-Table2[[#This Row],[Εξωτερική θερμοκρασία]],"")</f>
        <v/>
      </c>
      <c r="Q36" s="53"/>
      <c r="R36" s="54"/>
      <c r="S36" s="54"/>
      <c r="T36" s="54"/>
      <c r="U36" s="54"/>
      <c r="V36" s="56"/>
      <c r="W3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6" s="88" t="str">
        <f>IFERROR( Table2[[#This Row],[Εμβαδόν κουφώματος]]*Table1[[#This Row],[Συντελεστής θερμοπερατότητας κουφώματος - εισαγωγή]]/Table2[[#This Row],[Εμβαδόν κουφώματος]],"")</f>
        <v/>
      </c>
      <c r="Y3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6" s="80" t="str">
        <f>IFERROR(Table3[[#This Row],[Qβ.ολ]]/Table2[[#Totals],[Ανηγμένος όγκος (όγκος * πολλαπλασιαστής)]],"")</f>
        <v/>
      </c>
      <c r="AA36" s="80" t="str">
        <f>IFERROR((Table3[[#This Row],[qβ]]*Table2[[#This Row],[Όγκος διαμερίσματος]]+Table2[[#This Row],[Εμβαδόν κουφώματος]]*Table1[[#This Row],[U κουφώματος]]*Table2[[#This Row],[ΔΤ]]),"")</f>
        <v/>
      </c>
      <c r="AB36" s="80" t="str">
        <f>IFERROR(Table3[[#This Row],[Qi]]/Table3[[#Totals],[Qi]],"")</f>
        <v/>
      </c>
      <c r="AC36" s="84" t="str">
        <f>IFERROR(Table3[[#This Row],[εi]]*100,"")</f>
        <v/>
      </c>
      <c r="AD36" s="90" t="str">
        <f>IFERROR(Table3[[#This Row],[πi]]%,"")</f>
        <v/>
      </c>
    </row>
    <row r="37" spans="1:30" x14ac:dyDescent="0.25">
      <c r="A37" s="58"/>
      <c r="B37" s="53"/>
      <c r="C37" s="54"/>
      <c r="D37" s="54"/>
      <c r="E37" s="54"/>
      <c r="F37" s="54"/>
      <c r="G37" s="54"/>
      <c r="H37" s="54"/>
      <c r="I37" s="54"/>
      <c r="J3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7" s="54"/>
      <c r="L3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7" s="82" t="str">
        <f>IFERROR(IF(Table2[[#This Row],[Διαμέρισμα]]="","",VLOOKUP($D$1,'Sheet1 (2)'!A35:D879,4,FALSE)),"")</f>
        <v/>
      </c>
      <c r="N37" s="80" t="str">
        <f>IF(Table2[[#This Row],[Διαμέρισμα]]="","",21)</f>
        <v/>
      </c>
      <c r="O37" s="84" t="str">
        <f>IFERROR(IF(Table2[[#This Row],[Εμβαδόν Τουβλοδομής (εξωτερική τοιχοποιία)]]="","",VLOOKUP($D$1,'Sheet1 (2)'!$A$1:$E$846,5,FALSE)),"")</f>
        <v/>
      </c>
      <c r="P37" s="84" t="str">
        <f>IFERROR(Table2[[#This Row],[Εσωτερική θερμοκρασία]]-Table2[[#This Row],[Εξωτερική θερμοκρασία]],"")</f>
        <v/>
      </c>
      <c r="Q37" s="53"/>
      <c r="R37" s="54"/>
      <c r="S37" s="54"/>
      <c r="T37" s="54"/>
      <c r="U37" s="54"/>
      <c r="V37" s="56"/>
      <c r="W3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7" s="88" t="str">
        <f>IFERROR( Table2[[#This Row],[Εμβαδόν κουφώματος]]*Table1[[#This Row],[Συντελεστής θερμοπερατότητας κουφώματος - εισαγωγή]]/Table2[[#This Row],[Εμβαδόν κουφώματος]],"")</f>
        <v/>
      </c>
      <c r="Y3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7" s="80" t="str">
        <f>IFERROR(Table3[[#This Row],[Qβ.ολ]]/Table2[[#Totals],[Ανηγμένος όγκος (όγκος * πολλαπλασιαστής)]],"")</f>
        <v/>
      </c>
      <c r="AA37" s="80" t="str">
        <f>IFERROR((Table3[[#This Row],[qβ]]*Table2[[#This Row],[Όγκος διαμερίσματος]]+Table2[[#This Row],[Εμβαδόν κουφώματος]]*Table1[[#This Row],[U κουφώματος]]*Table2[[#This Row],[ΔΤ]]),"")</f>
        <v/>
      </c>
      <c r="AB37" s="80" t="str">
        <f>IFERROR(Table3[[#This Row],[Qi]]/Table3[[#Totals],[Qi]],"")</f>
        <v/>
      </c>
      <c r="AC37" s="84" t="str">
        <f>IFERROR(Table3[[#This Row],[εi]]*100,"")</f>
        <v/>
      </c>
      <c r="AD37" s="90" t="str">
        <f>IFERROR(Table3[[#This Row],[πi]]%,"")</f>
        <v/>
      </c>
    </row>
    <row r="38" spans="1:30" x14ac:dyDescent="0.25">
      <c r="A38" s="58"/>
      <c r="B38" s="53"/>
      <c r="C38" s="54"/>
      <c r="D38" s="54"/>
      <c r="E38" s="54"/>
      <c r="F38" s="54"/>
      <c r="G38" s="54"/>
      <c r="H38" s="54"/>
      <c r="I38" s="54"/>
      <c r="J3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8" s="54"/>
      <c r="L3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8" s="82" t="str">
        <f>IFERROR(IF(Table2[[#This Row],[Διαμέρισμα]]="","",VLOOKUP($D$1,'Sheet1 (2)'!A36:D880,4,FALSE)),"")</f>
        <v/>
      </c>
      <c r="N38" s="80" t="str">
        <f>IF(Table2[[#This Row],[Διαμέρισμα]]="","",21)</f>
        <v/>
      </c>
      <c r="O38" s="84" t="str">
        <f>IFERROR(IF(Table2[[#This Row],[Εμβαδόν Τουβλοδομής (εξωτερική τοιχοποιία)]]="","",VLOOKUP($D$1,'Sheet1 (2)'!$A$1:$E$846,5,FALSE)),"")</f>
        <v/>
      </c>
      <c r="P38" s="84" t="str">
        <f>IFERROR(Table2[[#This Row],[Εσωτερική θερμοκρασία]]-Table2[[#This Row],[Εξωτερική θερμοκρασία]],"")</f>
        <v/>
      </c>
      <c r="Q38" s="53"/>
      <c r="R38" s="54"/>
      <c r="S38" s="54"/>
      <c r="T38" s="54"/>
      <c r="U38" s="54"/>
      <c r="V38" s="56"/>
      <c r="W3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8" s="88" t="str">
        <f>IFERROR( Table2[[#This Row],[Εμβαδόν κουφώματος]]*Table1[[#This Row],[Συντελεστής θερμοπερατότητας κουφώματος - εισαγωγή]]/Table2[[#This Row],[Εμβαδόν κουφώματος]],"")</f>
        <v/>
      </c>
      <c r="Y3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8" s="80" t="str">
        <f>IFERROR(Table3[[#This Row],[Qβ.ολ]]/Table2[[#Totals],[Ανηγμένος όγκος (όγκος * πολλαπλασιαστής)]],"")</f>
        <v/>
      </c>
      <c r="AA38" s="80" t="str">
        <f>IFERROR((Table3[[#This Row],[qβ]]*Table2[[#This Row],[Όγκος διαμερίσματος]]+Table2[[#This Row],[Εμβαδόν κουφώματος]]*Table1[[#This Row],[U κουφώματος]]*Table2[[#This Row],[ΔΤ]]),"")</f>
        <v/>
      </c>
      <c r="AB38" s="80" t="str">
        <f>IFERROR(Table3[[#This Row],[Qi]]/Table3[[#Totals],[Qi]],"")</f>
        <v/>
      </c>
      <c r="AC38" s="84" t="str">
        <f>IFERROR(Table3[[#This Row],[εi]]*100,"")</f>
        <v/>
      </c>
      <c r="AD38" s="90" t="str">
        <f>IFERROR(Table3[[#This Row],[πi]]%,"")</f>
        <v/>
      </c>
    </row>
    <row r="39" spans="1:30" x14ac:dyDescent="0.25">
      <c r="A39" s="58"/>
      <c r="B39" s="53"/>
      <c r="C39" s="54"/>
      <c r="D39" s="54"/>
      <c r="E39" s="54"/>
      <c r="F39" s="54"/>
      <c r="G39" s="54"/>
      <c r="H39" s="54"/>
      <c r="I39" s="54"/>
      <c r="J3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39" s="54"/>
      <c r="L3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39" s="82" t="str">
        <f>IFERROR(IF(Table2[[#This Row],[Διαμέρισμα]]="","",VLOOKUP($D$1,'Sheet1 (2)'!A37:D881,4,FALSE)),"")</f>
        <v/>
      </c>
      <c r="N39" s="80" t="str">
        <f>IF(Table2[[#This Row],[Διαμέρισμα]]="","",21)</f>
        <v/>
      </c>
      <c r="O39" s="84" t="str">
        <f>IFERROR(IF(Table2[[#This Row],[Εμβαδόν Τουβλοδομής (εξωτερική τοιχοποιία)]]="","",VLOOKUP($D$1,'Sheet1 (2)'!$A$1:$E$846,5,FALSE)),"")</f>
        <v/>
      </c>
      <c r="P39" s="84" t="str">
        <f>IFERROR(Table2[[#This Row],[Εσωτερική θερμοκρασία]]-Table2[[#This Row],[Εξωτερική θερμοκρασία]],"")</f>
        <v/>
      </c>
      <c r="Q39" s="53"/>
      <c r="R39" s="54"/>
      <c r="S39" s="54"/>
      <c r="T39" s="54"/>
      <c r="U39" s="54"/>
      <c r="V39" s="56"/>
      <c r="W3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39" s="88" t="str">
        <f>IFERROR( Table2[[#This Row],[Εμβαδόν κουφώματος]]*Table1[[#This Row],[Συντελεστής θερμοπερατότητας κουφώματος - εισαγωγή]]/Table2[[#This Row],[Εμβαδόν κουφώματος]],"")</f>
        <v/>
      </c>
      <c r="Y3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39" s="80" t="str">
        <f>IFERROR(Table3[[#This Row],[Qβ.ολ]]/Table2[[#Totals],[Ανηγμένος όγκος (όγκος * πολλαπλασιαστής)]],"")</f>
        <v/>
      </c>
      <c r="AA39" s="80" t="str">
        <f>IFERROR((Table3[[#This Row],[qβ]]*Table2[[#This Row],[Όγκος διαμερίσματος]]+Table2[[#This Row],[Εμβαδόν κουφώματος]]*Table1[[#This Row],[U κουφώματος]]*Table2[[#This Row],[ΔΤ]]),"")</f>
        <v/>
      </c>
      <c r="AB39" s="80" t="str">
        <f>IFERROR(Table3[[#This Row],[Qi]]/Table3[[#Totals],[Qi]],"")</f>
        <v/>
      </c>
      <c r="AC39" s="84" t="str">
        <f>IFERROR(Table3[[#This Row],[εi]]*100,"")</f>
        <v/>
      </c>
      <c r="AD39" s="90" t="str">
        <f>IFERROR(Table3[[#This Row],[πi]]%,"")</f>
        <v/>
      </c>
    </row>
    <row r="40" spans="1:30" x14ac:dyDescent="0.25">
      <c r="A40" s="58"/>
      <c r="B40" s="53"/>
      <c r="C40" s="54"/>
      <c r="D40" s="54"/>
      <c r="E40" s="54"/>
      <c r="F40" s="54"/>
      <c r="G40" s="54"/>
      <c r="H40" s="54"/>
      <c r="I40" s="54"/>
      <c r="J4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0" s="54"/>
      <c r="L4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0" s="82" t="str">
        <f>IFERROR(IF(Table2[[#This Row],[Διαμέρισμα]]="","",VLOOKUP($D$1,'Sheet1 (2)'!A38:D882,4,FALSE)),"")</f>
        <v/>
      </c>
      <c r="N40" s="80" t="str">
        <f>IF(Table2[[#This Row],[Διαμέρισμα]]="","",21)</f>
        <v/>
      </c>
      <c r="O40" s="84" t="str">
        <f>IFERROR(IF(Table2[[#This Row],[Εμβαδόν Τουβλοδομής (εξωτερική τοιχοποιία)]]="","",VLOOKUP($D$1,'Sheet1 (2)'!$A$1:$E$846,5,FALSE)),"")</f>
        <v/>
      </c>
      <c r="P40" s="84" t="str">
        <f>IFERROR(Table2[[#This Row],[Εσωτερική θερμοκρασία]]-Table2[[#This Row],[Εξωτερική θερμοκρασία]],"")</f>
        <v/>
      </c>
      <c r="Q40" s="53"/>
      <c r="R40" s="54"/>
      <c r="S40" s="54"/>
      <c r="T40" s="54"/>
      <c r="U40" s="54"/>
      <c r="V40" s="56"/>
      <c r="W4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0" s="88" t="str">
        <f>IFERROR( Table2[[#This Row],[Εμβαδόν κουφώματος]]*Table1[[#This Row],[Συντελεστής θερμοπερατότητας κουφώματος - εισαγωγή]]/Table2[[#This Row],[Εμβαδόν κουφώματος]],"")</f>
        <v/>
      </c>
      <c r="Y4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0" s="80" t="str">
        <f>IFERROR(Table3[[#This Row],[Qβ.ολ]]/Table2[[#Totals],[Ανηγμένος όγκος (όγκος * πολλαπλασιαστής)]],"")</f>
        <v/>
      </c>
      <c r="AA40" s="80" t="str">
        <f>IFERROR((Table3[[#This Row],[qβ]]*Table2[[#This Row],[Όγκος διαμερίσματος]]+Table2[[#This Row],[Εμβαδόν κουφώματος]]*Table1[[#This Row],[U κουφώματος]]*Table2[[#This Row],[ΔΤ]]),"")</f>
        <v/>
      </c>
      <c r="AB40" s="80" t="str">
        <f>IFERROR(Table3[[#This Row],[Qi]]/Table3[[#Totals],[Qi]],"")</f>
        <v/>
      </c>
      <c r="AC40" s="84" t="str">
        <f>IFERROR(Table3[[#This Row],[εi]]*100,"")</f>
        <v/>
      </c>
      <c r="AD40" s="90" t="str">
        <f>IFERROR(Table3[[#This Row],[πi]]%,"")</f>
        <v/>
      </c>
    </row>
    <row r="41" spans="1:30" x14ac:dyDescent="0.25">
      <c r="A41" s="58"/>
      <c r="B41" s="53"/>
      <c r="C41" s="54"/>
      <c r="D41" s="54"/>
      <c r="E41" s="54"/>
      <c r="F41" s="54"/>
      <c r="G41" s="54"/>
      <c r="H41" s="54"/>
      <c r="I41" s="54"/>
      <c r="J4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1" s="54"/>
      <c r="L4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1" s="82" t="str">
        <f>IFERROR(IF(Table2[[#This Row],[Διαμέρισμα]]="","",VLOOKUP($D$1,'Sheet1 (2)'!A39:D883,4,FALSE)),"")</f>
        <v/>
      </c>
      <c r="N41" s="80" t="str">
        <f>IF(Table2[[#This Row],[Διαμέρισμα]]="","",21)</f>
        <v/>
      </c>
      <c r="O41" s="84" t="str">
        <f>IFERROR(IF(Table2[[#This Row],[Εμβαδόν Τουβλοδομής (εξωτερική τοιχοποιία)]]="","",VLOOKUP($D$1,'Sheet1 (2)'!$A$1:$E$846,5,FALSE)),"")</f>
        <v/>
      </c>
      <c r="P41" s="84" t="str">
        <f>IFERROR(Table2[[#This Row],[Εσωτερική θερμοκρασία]]-Table2[[#This Row],[Εξωτερική θερμοκρασία]],"")</f>
        <v/>
      </c>
      <c r="Q41" s="53"/>
      <c r="R41" s="54"/>
      <c r="S41" s="54"/>
      <c r="T41" s="54"/>
      <c r="U41" s="54"/>
      <c r="V41" s="56"/>
      <c r="W4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1" s="88" t="str">
        <f>IFERROR( Table2[[#This Row],[Εμβαδόν κουφώματος]]*Table1[[#This Row],[Συντελεστής θερμοπερατότητας κουφώματος - εισαγωγή]]/Table2[[#This Row],[Εμβαδόν κουφώματος]],"")</f>
        <v/>
      </c>
      <c r="Y4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1" s="80" t="str">
        <f>IFERROR(Table3[[#This Row],[Qβ.ολ]]/Table2[[#Totals],[Ανηγμένος όγκος (όγκος * πολλαπλασιαστής)]],"")</f>
        <v/>
      </c>
      <c r="AA41" s="80" t="str">
        <f>IFERROR((Table3[[#This Row],[qβ]]*Table2[[#This Row],[Όγκος διαμερίσματος]]+Table2[[#This Row],[Εμβαδόν κουφώματος]]*Table1[[#This Row],[U κουφώματος]]*Table2[[#This Row],[ΔΤ]]),"")</f>
        <v/>
      </c>
      <c r="AB41" s="80" t="str">
        <f>IFERROR(Table3[[#This Row],[Qi]]/Table3[[#Totals],[Qi]],"")</f>
        <v/>
      </c>
      <c r="AC41" s="84" t="str">
        <f>IFERROR(Table3[[#This Row],[εi]]*100,"")</f>
        <v/>
      </c>
      <c r="AD41" s="90" t="str">
        <f>IFERROR(Table3[[#This Row],[πi]]%,"")</f>
        <v/>
      </c>
    </row>
    <row r="42" spans="1:30" x14ac:dyDescent="0.25">
      <c r="A42" s="58"/>
      <c r="B42" s="53"/>
      <c r="C42" s="54"/>
      <c r="D42" s="54"/>
      <c r="E42" s="54"/>
      <c r="F42" s="54"/>
      <c r="G42" s="54"/>
      <c r="H42" s="54"/>
      <c r="I42" s="54"/>
      <c r="J4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2" s="54"/>
      <c r="L4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2" s="82" t="str">
        <f>IFERROR(IF(Table2[[#This Row],[Διαμέρισμα]]="","",VLOOKUP($D$1,'Sheet1 (2)'!A40:D884,4,FALSE)),"")</f>
        <v/>
      </c>
      <c r="N42" s="80" t="str">
        <f>IF(Table2[[#This Row],[Διαμέρισμα]]="","",21)</f>
        <v/>
      </c>
      <c r="O42" s="84" t="str">
        <f>IFERROR(IF(Table2[[#This Row],[Εμβαδόν Τουβλοδομής (εξωτερική τοιχοποιία)]]="","",VLOOKUP($D$1,'Sheet1 (2)'!$A$1:$E$846,5,FALSE)),"")</f>
        <v/>
      </c>
      <c r="P42" s="84" t="str">
        <f>IFERROR(Table2[[#This Row],[Εσωτερική θερμοκρασία]]-Table2[[#This Row],[Εξωτερική θερμοκρασία]],"")</f>
        <v/>
      </c>
      <c r="Q42" s="53"/>
      <c r="R42" s="54"/>
      <c r="S42" s="54"/>
      <c r="T42" s="54"/>
      <c r="U42" s="54"/>
      <c r="V42" s="56"/>
      <c r="W4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2" s="88" t="str">
        <f>IFERROR( Table2[[#This Row],[Εμβαδόν κουφώματος]]*Table1[[#This Row],[Συντελεστής θερμοπερατότητας κουφώματος - εισαγωγή]]/Table2[[#This Row],[Εμβαδόν κουφώματος]],"")</f>
        <v/>
      </c>
      <c r="Y4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2" s="80" t="str">
        <f>IFERROR(Table3[[#This Row],[Qβ.ολ]]/Table2[[#Totals],[Ανηγμένος όγκος (όγκος * πολλαπλασιαστής)]],"")</f>
        <v/>
      </c>
      <c r="AA42" s="80" t="str">
        <f>IFERROR((Table3[[#This Row],[qβ]]*Table2[[#This Row],[Όγκος διαμερίσματος]]+Table2[[#This Row],[Εμβαδόν κουφώματος]]*Table1[[#This Row],[U κουφώματος]]*Table2[[#This Row],[ΔΤ]]),"")</f>
        <v/>
      </c>
      <c r="AB42" s="80" t="str">
        <f>IFERROR(Table3[[#This Row],[Qi]]/Table3[[#Totals],[Qi]],"")</f>
        <v/>
      </c>
      <c r="AC42" s="84" t="str">
        <f>IFERROR(Table3[[#This Row],[εi]]*100,"")</f>
        <v/>
      </c>
      <c r="AD42" s="90" t="str">
        <f>IFERROR(Table3[[#This Row],[πi]]%,"")</f>
        <v/>
      </c>
    </row>
    <row r="43" spans="1:30" x14ac:dyDescent="0.25">
      <c r="A43" s="58"/>
      <c r="B43" s="53"/>
      <c r="C43" s="54"/>
      <c r="D43" s="54"/>
      <c r="E43" s="54"/>
      <c r="F43" s="54"/>
      <c r="G43" s="54"/>
      <c r="H43" s="54"/>
      <c r="I43" s="54"/>
      <c r="J4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3" s="54"/>
      <c r="L4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3" s="82" t="str">
        <f>IFERROR(IF(Table2[[#This Row],[Διαμέρισμα]]="","",VLOOKUP($D$1,'Sheet1 (2)'!A41:D885,4,FALSE)),"")</f>
        <v/>
      </c>
      <c r="N43" s="80" t="str">
        <f>IF(Table2[[#This Row],[Διαμέρισμα]]="","",21)</f>
        <v/>
      </c>
      <c r="O43" s="84" t="str">
        <f>IFERROR(IF(Table2[[#This Row],[Εμβαδόν Τουβλοδομής (εξωτερική τοιχοποιία)]]="","",VLOOKUP($D$1,'Sheet1 (2)'!$A$1:$E$846,5,FALSE)),"")</f>
        <v/>
      </c>
      <c r="P43" s="84" t="str">
        <f>IFERROR(Table2[[#This Row],[Εσωτερική θερμοκρασία]]-Table2[[#This Row],[Εξωτερική θερμοκρασία]],"")</f>
        <v/>
      </c>
      <c r="Q43" s="53"/>
      <c r="R43" s="54"/>
      <c r="S43" s="54"/>
      <c r="T43" s="54"/>
      <c r="U43" s="54"/>
      <c r="V43" s="56"/>
      <c r="W4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3" s="88" t="str">
        <f>IFERROR( Table2[[#This Row],[Εμβαδόν κουφώματος]]*Table1[[#This Row],[Συντελεστής θερμοπερατότητας κουφώματος - εισαγωγή]]/Table2[[#This Row],[Εμβαδόν κουφώματος]],"")</f>
        <v/>
      </c>
      <c r="Y4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3" s="80" t="str">
        <f>IFERROR(Table3[[#This Row],[Qβ.ολ]]/Table2[[#Totals],[Ανηγμένος όγκος (όγκος * πολλαπλασιαστής)]],"")</f>
        <v/>
      </c>
      <c r="AA43" s="80" t="str">
        <f>IFERROR((Table3[[#This Row],[qβ]]*Table2[[#This Row],[Όγκος διαμερίσματος]]+Table2[[#This Row],[Εμβαδόν κουφώματος]]*Table1[[#This Row],[U κουφώματος]]*Table2[[#This Row],[ΔΤ]]),"")</f>
        <v/>
      </c>
      <c r="AB43" s="80" t="str">
        <f>IFERROR(Table3[[#This Row],[Qi]]/Table3[[#Totals],[Qi]],"")</f>
        <v/>
      </c>
      <c r="AC43" s="84" t="str">
        <f>IFERROR(Table3[[#This Row],[εi]]*100,"")</f>
        <v/>
      </c>
      <c r="AD43" s="90" t="str">
        <f>IFERROR(Table3[[#This Row],[πi]]%,"")</f>
        <v/>
      </c>
    </row>
    <row r="44" spans="1:30" x14ac:dyDescent="0.25">
      <c r="A44" s="58"/>
      <c r="B44" s="53"/>
      <c r="C44" s="54"/>
      <c r="D44" s="54"/>
      <c r="E44" s="54"/>
      <c r="F44" s="54"/>
      <c r="G44" s="54"/>
      <c r="H44" s="54"/>
      <c r="I44" s="54"/>
      <c r="J44"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4" s="54"/>
      <c r="L44"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4" s="82" t="str">
        <f>IFERROR(IF(Table2[[#This Row],[Διαμέρισμα]]="","",VLOOKUP($D$1,'Sheet1 (2)'!A42:D886,4,FALSE)),"")</f>
        <v/>
      </c>
      <c r="N44" s="80" t="str">
        <f>IF(Table2[[#This Row],[Διαμέρισμα]]="","",21)</f>
        <v/>
      </c>
      <c r="O44" s="84" t="str">
        <f>IFERROR(IF(Table2[[#This Row],[Εμβαδόν Τουβλοδομής (εξωτερική τοιχοποιία)]]="","",VLOOKUP($D$1,'Sheet1 (2)'!$A$1:$E$846,5,FALSE)),"")</f>
        <v/>
      </c>
      <c r="P44" s="84" t="str">
        <f>IFERROR(Table2[[#This Row],[Εσωτερική θερμοκρασία]]-Table2[[#This Row],[Εξωτερική θερμοκρασία]],"")</f>
        <v/>
      </c>
      <c r="Q44" s="53"/>
      <c r="R44" s="54"/>
      <c r="S44" s="54"/>
      <c r="T44" s="54"/>
      <c r="U44" s="54"/>
      <c r="V44" s="56"/>
      <c r="W44"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4" s="88" t="str">
        <f>IFERROR( Table2[[#This Row],[Εμβαδόν κουφώματος]]*Table1[[#This Row],[Συντελεστής θερμοπερατότητας κουφώματος - εισαγωγή]]/Table2[[#This Row],[Εμβαδόν κουφώματος]],"")</f>
        <v/>
      </c>
      <c r="Y44"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4" s="80" t="str">
        <f>IFERROR(Table3[[#This Row],[Qβ.ολ]]/Table2[[#Totals],[Ανηγμένος όγκος (όγκος * πολλαπλασιαστής)]],"")</f>
        <v/>
      </c>
      <c r="AA44" s="80" t="str">
        <f>IFERROR((Table3[[#This Row],[qβ]]*Table2[[#This Row],[Όγκος διαμερίσματος]]+Table2[[#This Row],[Εμβαδόν κουφώματος]]*Table1[[#This Row],[U κουφώματος]]*Table2[[#This Row],[ΔΤ]]),"")</f>
        <v/>
      </c>
      <c r="AB44" s="80" t="str">
        <f>IFERROR(Table3[[#This Row],[Qi]]/Table3[[#Totals],[Qi]],"")</f>
        <v/>
      </c>
      <c r="AC44" s="84" t="str">
        <f>IFERROR(Table3[[#This Row],[εi]]*100,"")</f>
        <v/>
      </c>
      <c r="AD44" s="90" t="str">
        <f>IFERROR(Table3[[#This Row],[πi]]%,"")</f>
        <v/>
      </c>
    </row>
    <row r="45" spans="1:30" x14ac:dyDescent="0.25">
      <c r="A45" s="58"/>
      <c r="B45" s="53"/>
      <c r="C45" s="54"/>
      <c r="D45" s="54"/>
      <c r="E45" s="54"/>
      <c r="F45" s="54"/>
      <c r="G45" s="54"/>
      <c r="H45" s="54"/>
      <c r="I45" s="54"/>
      <c r="J4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5" s="54"/>
      <c r="L4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5" s="82" t="str">
        <f>IFERROR(IF(Table2[[#This Row],[Διαμέρισμα]]="","",VLOOKUP($D$1,'Sheet1 (2)'!A43:D887,4,FALSE)),"")</f>
        <v/>
      </c>
      <c r="N45" s="80" t="str">
        <f>IF(Table2[[#This Row],[Διαμέρισμα]]="","",21)</f>
        <v/>
      </c>
      <c r="O45" s="84" t="str">
        <f>IFERROR(IF(Table2[[#This Row],[Εμβαδόν Τουβλοδομής (εξωτερική τοιχοποιία)]]="","",VLOOKUP($D$1,'Sheet1 (2)'!$A$1:$E$846,5,FALSE)),"")</f>
        <v/>
      </c>
      <c r="P45" s="84" t="str">
        <f>IFERROR(Table2[[#This Row],[Εσωτερική θερμοκρασία]]-Table2[[#This Row],[Εξωτερική θερμοκρασία]],"")</f>
        <v/>
      </c>
      <c r="Q45" s="53"/>
      <c r="R45" s="54"/>
      <c r="S45" s="54"/>
      <c r="T45" s="54"/>
      <c r="U45" s="54"/>
      <c r="V45" s="56"/>
      <c r="W4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5" s="88" t="str">
        <f>IFERROR( Table2[[#This Row],[Εμβαδόν κουφώματος]]*Table1[[#This Row],[Συντελεστής θερμοπερατότητας κουφώματος - εισαγωγή]]/Table2[[#This Row],[Εμβαδόν κουφώματος]],"")</f>
        <v/>
      </c>
      <c r="Y4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5" s="80" t="str">
        <f>IFERROR(Table3[[#This Row],[Qβ.ολ]]/Table2[[#Totals],[Ανηγμένος όγκος (όγκος * πολλαπλασιαστής)]],"")</f>
        <v/>
      </c>
      <c r="AA45" s="80" t="str">
        <f>IFERROR((Table3[[#This Row],[qβ]]*Table2[[#This Row],[Όγκος διαμερίσματος]]+Table2[[#This Row],[Εμβαδόν κουφώματος]]*Table1[[#This Row],[U κουφώματος]]*Table2[[#This Row],[ΔΤ]]),"")</f>
        <v/>
      </c>
      <c r="AB45" s="80" t="str">
        <f>IFERROR(Table3[[#This Row],[Qi]]/Table3[[#Totals],[Qi]],"")</f>
        <v/>
      </c>
      <c r="AC45" s="84" t="str">
        <f>IFERROR(Table3[[#This Row],[εi]]*100,"")</f>
        <v/>
      </c>
      <c r="AD45" s="90" t="str">
        <f>IFERROR(Table3[[#This Row],[πi]]%,"")</f>
        <v/>
      </c>
    </row>
    <row r="46" spans="1:30" x14ac:dyDescent="0.25">
      <c r="A46" s="58"/>
      <c r="B46" s="53"/>
      <c r="C46" s="54"/>
      <c r="D46" s="54"/>
      <c r="E46" s="54"/>
      <c r="F46" s="54"/>
      <c r="G46" s="54"/>
      <c r="H46" s="54"/>
      <c r="I46" s="54"/>
      <c r="J4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6" s="54"/>
      <c r="L4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6" s="82" t="str">
        <f>IFERROR(IF(Table2[[#This Row],[Διαμέρισμα]]="","",VLOOKUP($D$1,'Sheet1 (2)'!A44:D888,4,FALSE)),"")</f>
        <v/>
      </c>
      <c r="N46" s="80" t="str">
        <f>IF(Table2[[#This Row],[Διαμέρισμα]]="","",21)</f>
        <v/>
      </c>
      <c r="O46" s="84" t="str">
        <f>IFERROR(IF(Table2[[#This Row],[Εμβαδόν Τουβλοδομής (εξωτερική τοιχοποιία)]]="","",VLOOKUP($D$1,'Sheet1 (2)'!$A$1:$E$846,5,FALSE)),"")</f>
        <v/>
      </c>
      <c r="P46" s="84" t="str">
        <f>IFERROR(Table2[[#This Row],[Εσωτερική θερμοκρασία]]-Table2[[#This Row],[Εξωτερική θερμοκρασία]],"")</f>
        <v/>
      </c>
      <c r="Q46" s="53"/>
      <c r="R46" s="54"/>
      <c r="S46" s="54"/>
      <c r="T46" s="54"/>
      <c r="U46" s="54"/>
      <c r="V46" s="56"/>
      <c r="W4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6" s="88" t="str">
        <f>IFERROR( Table2[[#This Row],[Εμβαδόν κουφώματος]]*Table1[[#This Row],[Συντελεστής θερμοπερατότητας κουφώματος - εισαγωγή]]/Table2[[#This Row],[Εμβαδόν κουφώματος]],"")</f>
        <v/>
      </c>
      <c r="Y4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6" s="80" t="str">
        <f>IFERROR(Table3[[#This Row],[Qβ.ολ]]/Table2[[#Totals],[Ανηγμένος όγκος (όγκος * πολλαπλασιαστής)]],"")</f>
        <v/>
      </c>
      <c r="AA46" s="80" t="str">
        <f>IFERROR((Table3[[#This Row],[qβ]]*Table2[[#This Row],[Όγκος διαμερίσματος]]+Table2[[#This Row],[Εμβαδόν κουφώματος]]*Table1[[#This Row],[U κουφώματος]]*Table2[[#This Row],[ΔΤ]]),"")</f>
        <v/>
      </c>
      <c r="AB46" s="80" t="str">
        <f>IFERROR(Table3[[#This Row],[Qi]]/Table3[[#Totals],[Qi]],"")</f>
        <v/>
      </c>
      <c r="AC46" s="84" t="str">
        <f>IFERROR(Table3[[#This Row],[εi]]*100,"")</f>
        <v/>
      </c>
      <c r="AD46" s="90" t="str">
        <f>IFERROR(Table3[[#This Row],[πi]]%,"")</f>
        <v/>
      </c>
    </row>
    <row r="47" spans="1:30" x14ac:dyDescent="0.25">
      <c r="A47" s="58"/>
      <c r="B47" s="53"/>
      <c r="C47" s="54"/>
      <c r="D47" s="54"/>
      <c r="E47" s="54"/>
      <c r="F47" s="54"/>
      <c r="G47" s="54"/>
      <c r="H47" s="54"/>
      <c r="I47" s="54"/>
      <c r="J4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7" s="54"/>
      <c r="L4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7" s="82" t="str">
        <f>IFERROR(IF(Table2[[#This Row],[Διαμέρισμα]]="","",VLOOKUP($D$1,'Sheet1 (2)'!A45:D889,4,FALSE)),"")</f>
        <v/>
      </c>
      <c r="N47" s="80" t="str">
        <f>IF(Table2[[#This Row],[Διαμέρισμα]]="","",21)</f>
        <v/>
      </c>
      <c r="O47" s="84" t="str">
        <f>IFERROR(IF(Table2[[#This Row],[Εμβαδόν Τουβλοδομής (εξωτερική τοιχοποιία)]]="","",VLOOKUP($D$1,'Sheet1 (2)'!$A$1:$E$846,5,FALSE)),"")</f>
        <v/>
      </c>
      <c r="P47" s="84" t="str">
        <f>IFERROR(Table2[[#This Row],[Εσωτερική θερμοκρασία]]-Table2[[#This Row],[Εξωτερική θερμοκρασία]],"")</f>
        <v/>
      </c>
      <c r="Q47" s="53"/>
      <c r="R47" s="54"/>
      <c r="S47" s="54"/>
      <c r="T47" s="54"/>
      <c r="U47" s="54"/>
      <c r="V47" s="56"/>
      <c r="W4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7" s="88" t="str">
        <f>IFERROR( Table2[[#This Row],[Εμβαδόν κουφώματος]]*Table1[[#This Row],[Συντελεστής θερμοπερατότητας κουφώματος - εισαγωγή]]/Table2[[#This Row],[Εμβαδόν κουφώματος]],"")</f>
        <v/>
      </c>
      <c r="Y4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7" s="80" t="str">
        <f>IFERROR(Table3[[#This Row],[Qβ.ολ]]/Table2[[#Totals],[Ανηγμένος όγκος (όγκος * πολλαπλασιαστής)]],"")</f>
        <v/>
      </c>
      <c r="AA47" s="80" t="str">
        <f>IFERROR((Table3[[#This Row],[qβ]]*Table2[[#This Row],[Όγκος διαμερίσματος]]+Table2[[#This Row],[Εμβαδόν κουφώματος]]*Table1[[#This Row],[U κουφώματος]]*Table2[[#This Row],[ΔΤ]]),"")</f>
        <v/>
      </c>
      <c r="AB47" s="80" t="str">
        <f>IFERROR(Table3[[#This Row],[Qi]]/Table3[[#Totals],[Qi]],"")</f>
        <v/>
      </c>
      <c r="AC47" s="84" t="str">
        <f>IFERROR(Table3[[#This Row],[εi]]*100,"")</f>
        <v/>
      </c>
      <c r="AD47" s="90" t="str">
        <f>IFERROR(Table3[[#This Row],[πi]]%,"")</f>
        <v/>
      </c>
    </row>
    <row r="48" spans="1:30" x14ac:dyDescent="0.25">
      <c r="A48" s="58"/>
      <c r="B48" s="53"/>
      <c r="C48" s="54"/>
      <c r="D48" s="54"/>
      <c r="E48" s="54"/>
      <c r="F48" s="54"/>
      <c r="G48" s="54"/>
      <c r="H48" s="54"/>
      <c r="I48" s="54"/>
      <c r="J4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8" s="54"/>
      <c r="L4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8" s="82" t="str">
        <f>IFERROR(IF(Table2[[#This Row],[Διαμέρισμα]]="","",VLOOKUP($D$1,'Sheet1 (2)'!A46:D890,4,FALSE)),"")</f>
        <v/>
      </c>
      <c r="N48" s="80" t="str">
        <f>IF(Table2[[#This Row],[Διαμέρισμα]]="","",21)</f>
        <v/>
      </c>
      <c r="O48" s="84" t="str">
        <f>IFERROR(IF(Table2[[#This Row],[Εμβαδόν Τουβλοδομής (εξωτερική τοιχοποιία)]]="","",VLOOKUP($D$1,'Sheet1 (2)'!$A$1:$E$846,5,FALSE)),"")</f>
        <v/>
      </c>
      <c r="P48" s="84" t="str">
        <f>IFERROR(Table2[[#This Row],[Εσωτερική θερμοκρασία]]-Table2[[#This Row],[Εξωτερική θερμοκρασία]],"")</f>
        <v/>
      </c>
      <c r="Q48" s="53"/>
      <c r="R48" s="54"/>
      <c r="S48" s="54"/>
      <c r="T48" s="54"/>
      <c r="U48" s="54"/>
      <c r="V48" s="56"/>
      <c r="W4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8" s="88" t="str">
        <f>IFERROR( Table2[[#This Row],[Εμβαδόν κουφώματος]]*Table1[[#This Row],[Συντελεστής θερμοπερατότητας κουφώματος - εισαγωγή]]/Table2[[#This Row],[Εμβαδόν κουφώματος]],"")</f>
        <v/>
      </c>
      <c r="Y4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8" s="80" t="str">
        <f>IFERROR(Table3[[#This Row],[Qβ.ολ]]/Table2[[#Totals],[Ανηγμένος όγκος (όγκος * πολλαπλασιαστής)]],"")</f>
        <v/>
      </c>
      <c r="AA48" s="80" t="str">
        <f>IFERROR((Table3[[#This Row],[qβ]]*Table2[[#This Row],[Όγκος διαμερίσματος]]+Table2[[#This Row],[Εμβαδόν κουφώματος]]*Table1[[#This Row],[U κουφώματος]]*Table2[[#This Row],[ΔΤ]]),"")</f>
        <v/>
      </c>
      <c r="AB48" s="80" t="str">
        <f>IFERROR(Table3[[#This Row],[Qi]]/Table3[[#Totals],[Qi]],"")</f>
        <v/>
      </c>
      <c r="AC48" s="84" t="str">
        <f>IFERROR(Table3[[#This Row],[εi]]*100,"")</f>
        <v/>
      </c>
      <c r="AD48" s="90" t="str">
        <f>IFERROR(Table3[[#This Row],[πi]]%,"")</f>
        <v/>
      </c>
    </row>
    <row r="49" spans="1:30" x14ac:dyDescent="0.25">
      <c r="A49" s="58"/>
      <c r="B49" s="53"/>
      <c r="C49" s="54"/>
      <c r="D49" s="54"/>
      <c r="E49" s="54"/>
      <c r="F49" s="54"/>
      <c r="G49" s="54"/>
      <c r="H49" s="54"/>
      <c r="I49" s="54"/>
      <c r="J4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49" s="54"/>
      <c r="L4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49" s="82" t="str">
        <f>IFERROR(IF(Table2[[#This Row],[Διαμέρισμα]]="","",VLOOKUP($D$1,'Sheet1 (2)'!A47:D891,4,FALSE)),"")</f>
        <v/>
      </c>
      <c r="N49" s="80" t="str">
        <f>IF(Table2[[#This Row],[Διαμέρισμα]]="","",21)</f>
        <v/>
      </c>
      <c r="O49" s="84" t="str">
        <f>IFERROR(IF(Table2[[#This Row],[Εμβαδόν Τουβλοδομής (εξωτερική τοιχοποιία)]]="","",VLOOKUP($D$1,'Sheet1 (2)'!$A$1:$E$846,5,FALSE)),"")</f>
        <v/>
      </c>
      <c r="P49" s="84" t="str">
        <f>IFERROR(Table2[[#This Row],[Εσωτερική θερμοκρασία]]-Table2[[#This Row],[Εξωτερική θερμοκρασία]],"")</f>
        <v/>
      </c>
      <c r="Q49" s="53"/>
      <c r="R49" s="54"/>
      <c r="S49" s="54"/>
      <c r="T49" s="54"/>
      <c r="U49" s="54"/>
      <c r="V49" s="56"/>
      <c r="W4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49" s="88" t="str">
        <f>IFERROR( Table2[[#This Row],[Εμβαδόν κουφώματος]]*Table1[[#This Row],[Συντελεστής θερμοπερατότητας κουφώματος - εισαγωγή]]/Table2[[#This Row],[Εμβαδόν κουφώματος]],"")</f>
        <v/>
      </c>
      <c r="Y4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49" s="80" t="str">
        <f>IFERROR(Table3[[#This Row],[Qβ.ολ]]/Table2[[#Totals],[Ανηγμένος όγκος (όγκος * πολλαπλασιαστής)]],"")</f>
        <v/>
      </c>
      <c r="AA49" s="80" t="str">
        <f>IFERROR((Table3[[#This Row],[qβ]]*Table2[[#This Row],[Όγκος διαμερίσματος]]+Table2[[#This Row],[Εμβαδόν κουφώματος]]*Table1[[#This Row],[U κουφώματος]]*Table2[[#This Row],[ΔΤ]]),"")</f>
        <v/>
      </c>
      <c r="AB49" s="80" t="str">
        <f>IFERROR(Table3[[#This Row],[Qi]]/Table3[[#Totals],[Qi]],"")</f>
        <v/>
      </c>
      <c r="AC49" s="84" t="str">
        <f>IFERROR(Table3[[#This Row],[εi]]*100,"")</f>
        <v/>
      </c>
      <c r="AD49" s="90" t="str">
        <f>IFERROR(Table3[[#This Row],[πi]]%,"")</f>
        <v/>
      </c>
    </row>
    <row r="50" spans="1:30" x14ac:dyDescent="0.25">
      <c r="A50" s="58"/>
      <c r="B50" s="53"/>
      <c r="C50" s="54"/>
      <c r="D50" s="54"/>
      <c r="E50" s="54"/>
      <c r="F50" s="54"/>
      <c r="G50" s="54"/>
      <c r="H50" s="54"/>
      <c r="I50" s="54"/>
      <c r="J5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0" s="54"/>
      <c r="L5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0" s="82" t="str">
        <f>IFERROR(IF(Table2[[#This Row],[Διαμέρισμα]]="","",VLOOKUP($D$1,'Sheet1 (2)'!A48:D892,4,FALSE)),"")</f>
        <v/>
      </c>
      <c r="N50" s="80" t="str">
        <f>IF(Table2[[#This Row],[Διαμέρισμα]]="","",21)</f>
        <v/>
      </c>
      <c r="O50" s="84" t="str">
        <f>IFERROR(IF(Table2[[#This Row],[Εμβαδόν Τουβλοδομής (εξωτερική τοιχοποιία)]]="","",VLOOKUP($D$1,'Sheet1 (2)'!$A$1:$E$846,5,FALSE)),"")</f>
        <v/>
      </c>
      <c r="P50" s="84" t="str">
        <f>IFERROR(Table2[[#This Row],[Εσωτερική θερμοκρασία]]-Table2[[#This Row],[Εξωτερική θερμοκρασία]],"")</f>
        <v/>
      </c>
      <c r="Q50" s="53"/>
      <c r="R50" s="54"/>
      <c r="S50" s="54"/>
      <c r="T50" s="54"/>
      <c r="U50" s="54"/>
      <c r="V50" s="56"/>
      <c r="W5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0" s="88" t="str">
        <f>IFERROR( Table2[[#This Row],[Εμβαδόν κουφώματος]]*Table1[[#This Row],[Συντελεστής θερμοπερατότητας κουφώματος - εισαγωγή]]/Table2[[#This Row],[Εμβαδόν κουφώματος]],"")</f>
        <v/>
      </c>
      <c r="Y5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0" s="80" t="str">
        <f>IFERROR(Table3[[#This Row],[Qβ.ολ]]/Table2[[#Totals],[Ανηγμένος όγκος (όγκος * πολλαπλασιαστής)]],"")</f>
        <v/>
      </c>
      <c r="AA50" s="80" t="str">
        <f>IFERROR((Table3[[#This Row],[qβ]]*Table2[[#This Row],[Όγκος διαμερίσματος]]+Table2[[#This Row],[Εμβαδόν κουφώματος]]*Table1[[#This Row],[U κουφώματος]]*Table2[[#This Row],[ΔΤ]]),"")</f>
        <v/>
      </c>
      <c r="AB50" s="80" t="str">
        <f>IFERROR(Table3[[#This Row],[Qi]]/Table3[[#Totals],[Qi]],"")</f>
        <v/>
      </c>
      <c r="AC50" s="84" t="str">
        <f>IFERROR(Table3[[#This Row],[εi]]*100,"")</f>
        <v/>
      </c>
      <c r="AD50" s="90" t="str">
        <f>IFERROR(Table3[[#This Row],[πi]]%,"")</f>
        <v/>
      </c>
    </row>
    <row r="51" spans="1:30" x14ac:dyDescent="0.25">
      <c r="A51" s="58"/>
      <c r="B51" s="53"/>
      <c r="C51" s="54"/>
      <c r="D51" s="54"/>
      <c r="E51" s="54"/>
      <c r="F51" s="54"/>
      <c r="G51" s="54"/>
      <c r="H51" s="54"/>
      <c r="I51" s="54"/>
      <c r="J5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1" s="54"/>
      <c r="L5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1" s="82" t="str">
        <f>IFERROR(IF(Table2[[#This Row],[Διαμέρισμα]]="","",VLOOKUP($D$1,'Sheet1 (2)'!A49:D893,4,FALSE)),"")</f>
        <v/>
      </c>
      <c r="N51" s="80" t="str">
        <f>IF(Table2[[#This Row],[Διαμέρισμα]]="","",21)</f>
        <v/>
      </c>
      <c r="O51" s="84" t="str">
        <f>IFERROR(IF(Table2[[#This Row],[Εμβαδόν Τουβλοδομής (εξωτερική τοιχοποιία)]]="","",VLOOKUP($D$1,'Sheet1 (2)'!$A$1:$E$846,5,FALSE)),"")</f>
        <v/>
      </c>
      <c r="P51" s="84" t="str">
        <f>IFERROR(Table2[[#This Row],[Εσωτερική θερμοκρασία]]-Table2[[#This Row],[Εξωτερική θερμοκρασία]],"")</f>
        <v/>
      </c>
      <c r="Q51" s="53"/>
      <c r="R51" s="54"/>
      <c r="S51" s="54"/>
      <c r="T51" s="54"/>
      <c r="U51" s="54"/>
      <c r="V51" s="56"/>
      <c r="W5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1" s="88" t="str">
        <f>IFERROR( Table2[[#This Row],[Εμβαδόν κουφώματος]]*Table1[[#This Row],[Συντελεστής θερμοπερατότητας κουφώματος - εισαγωγή]]/Table2[[#This Row],[Εμβαδόν κουφώματος]],"")</f>
        <v/>
      </c>
      <c r="Y5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1" s="80" t="str">
        <f>IFERROR(Table3[[#This Row],[Qβ.ολ]]/Table2[[#Totals],[Ανηγμένος όγκος (όγκος * πολλαπλασιαστής)]],"")</f>
        <v/>
      </c>
      <c r="AA51" s="80" t="str">
        <f>IFERROR((Table3[[#This Row],[qβ]]*Table2[[#This Row],[Όγκος διαμερίσματος]]+Table2[[#This Row],[Εμβαδόν κουφώματος]]*Table1[[#This Row],[U κουφώματος]]*Table2[[#This Row],[ΔΤ]]),"")</f>
        <v/>
      </c>
      <c r="AB51" s="80" t="str">
        <f>IFERROR(Table3[[#This Row],[Qi]]/Table3[[#Totals],[Qi]],"")</f>
        <v/>
      </c>
      <c r="AC51" s="84" t="str">
        <f>IFERROR(Table3[[#This Row],[εi]]*100,"")</f>
        <v/>
      </c>
      <c r="AD51" s="90" t="str">
        <f>IFERROR(Table3[[#This Row],[πi]]%,"")</f>
        <v/>
      </c>
    </row>
    <row r="52" spans="1:30" x14ac:dyDescent="0.25">
      <c r="A52" s="58"/>
      <c r="B52" s="53"/>
      <c r="C52" s="54"/>
      <c r="D52" s="54"/>
      <c r="E52" s="54"/>
      <c r="F52" s="54"/>
      <c r="G52" s="54"/>
      <c r="H52" s="54"/>
      <c r="I52" s="54"/>
      <c r="J5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2" s="54"/>
      <c r="L5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2" s="82" t="str">
        <f>IFERROR(IF(Table2[[#This Row],[Διαμέρισμα]]="","",VLOOKUP($D$1,'Sheet1 (2)'!A50:D894,4,FALSE)),"")</f>
        <v/>
      </c>
      <c r="N52" s="80" t="str">
        <f>IF(Table2[[#This Row],[Διαμέρισμα]]="","",21)</f>
        <v/>
      </c>
      <c r="O52" s="84" t="str">
        <f>IFERROR(IF(Table2[[#This Row],[Εμβαδόν Τουβλοδομής (εξωτερική τοιχοποιία)]]="","",VLOOKUP($D$1,'Sheet1 (2)'!$A$1:$E$846,5,FALSE)),"")</f>
        <v/>
      </c>
      <c r="P52" s="84" t="str">
        <f>IFERROR(Table2[[#This Row],[Εσωτερική θερμοκρασία]]-Table2[[#This Row],[Εξωτερική θερμοκρασία]],"")</f>
        <v/>
      </c>
      <c r="Q52" s="53"/>
      <c r="R52" s="54"/>
      <c r="S52" s="54"/>
      <c r="T52" s="54"/>
      <c r="U52" s="54"/>
      <c r="V52" s="56"/>
      <c r="W5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2" s="88" t="str">
        <f>IFERROR( Table2[[#This Row],[Εμβαδόν κουφώματος]]*Table1[[#This Row],[Συντελεστής θερμοπερατότητας κουφώματος - εισαγωγή]]/Table2[[#This Row],[Εμβαδόν κουφώματος]],"")</f>
        <v/>
      </c>
      <c r="Y5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2" s="80" t="str">
        <f>IFERROR(Table3[[#This Row],[Qβ.ολ]]/Table2[[#Totals],[Ανηγμένος όγκος (όγκος * πολλαπλασιαστής)]],"")</f>
        <v/>
      </c>
      <c r="AA52" s="80" t="str">
        <f>IFERROR((Table3[[#This Row],[qβ]]*Table2[[#This Row],[Όγκος διαμερίσματος]]+Table2[[#This Row],[Εμβαδόν κουφώματος]]*Table1[[#This Row],[U κουφώματος]]*Table2[[#This Row],[ΔΤ]]),"")</f>
        <v/>
      </c>
      <c r="AB52" s="80" t="str">
        <f>IFERROR(Table3[[#This Row],[Qi]]/Table3[[#Totals],[Qi]],"")</f>
        <v/>
      </c>
      <c r="AC52" s="84" t="str">
        <f>IFERROR(Table3[[#This Row],[εi]]*100,"")</f>
        <v/>
      </c>
      <c r="AD52" s="90" t="str">
        <f>IFERROR(Table3[[#This Row],[πi]]%,"")</f>
        <v/>
      </c>
    </row>
    <row r="53" spans="1:30" x14ac:dyDescent="0.25">
      <c r="A53" s="58"/>
      <c r="B53" s="53"/>
      <c r="C53" s="54"/>
      <c r="D53" s="54"/>
      <c r="E53" s="54"/>
      <c r="F53" s="54"/>
      <c r="G53" s="54"/>
      <c r="H53" s="54"/>
      <c r="I53" s="54"/>
      <c r="J5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3" s="54"/>
      <c r="L5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3" s="82" t="str">
        <f>IFERROR(IF(Table2[[#This Row],[Διαμέρισμα]]="","",VLOOKUP($D$1,'Sheet1 (2)'!A51:D895,4,FALSE)),"")</f>
        <v/>
      </c>
      <c r="N53" s="80" t="str">
        <f>IF(Table2[[#This Row],[Διαμέρισμα]]="","",21)</f>
        <v/>
      </c>
      <c r="O53" s="84" t="str">
        <f>IFERROR(IF(Table2[[#This Row],[Εμβαδόν Τουβλοδομής (εξωτερική τοιχοποιία)]]="","",VLOOKUP($D$1,'Sheet1 (2)'!$A$1:$E$846,5,FALSE)),"")</f>
        <v/>
      </c>
      <c r="P53" s="84" t="str">
        <f>IFERROR(Table2[[#This Row],[Εσωτερική θερμοκρασία]]-Table2[[#This Row],[Εξωτερική θερμοκρασία]],"")</f>
        <v/>
      </c>
      <c r="Q53" s="53"/>
      <c r="R53" s="54"/>
      <c r="S53" s="54"/>
      <c r="T53" s="54"/>
      <c r="U53" s="54"/>
      <c r="V53" s="56"/>
      <c r="W5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3" s="88" t="str">
        <f>IFERROR( Table2[[#This Row],[Εμβαδόν κουφώματος]]*Table1[[#This Row],[Συντελεστής θερμοπερατότητας κουφώματος - εισαγωγή]]/Table2[[#This Row],[Εμβαδόν κουφώματος]],"")</f>
        <v/>
      </c>
      <c r="Y5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3" s="80" t="str">
        <f>IFERROR(Table3[[#This Row],[Qβ.ολ]]/Table2[[#Totals],[Ανηγμένος όγκος (όγκος * πολλαπλασιαστής)]],"")</f>
        <v/>
      </c>
      <c r="AA53" s="80" t="str">
        <f>IFERROR((Table3[[#This Row],[qβ]]*Table2[[#This Row],[Όγκος διαμερίσματος]]+Table2[[#This Row],[Εμβαδόν κουφώματος]]*Table1[[#This Row],[U κουφώματος]]*Table2[[#This Row],[ΔΤ]]),"")</f>
        <v/>
      </c>
      <c r="AB53" s="80" t="str">
        <f>IFERROR(Table3[[#This Row],[Qi]]/Table3[[#Totals],[Qi]],"")</f>
        <v/>
      </c>
      <c r="AC53" s="84" t="str">
        <f>IFERROR(Table3[[#This Row],[εi]]*100,"")</f>
        <v/>
      </c>
      <c r="AD53" s="90" t="str">
        <f>IFERROR(Table3[[#This Row],[πi]]%,"")</f>
        <v/>
      </c>
    </row>
    <row r="54" spans="1:30" x14ac:dyDescent="0.25">
      <c r="A54" s="58"/>
      <c r="B54" s="53"/>
      <c r="C54" s="54"/>
      <c r="D54" s="54"/>
      <c r="E54" s="54"/>
      <c r="F54" s="54"/>
      <c r="G54" s="54"/>
      <c r="H54" s="54"/>
      <c r="I54" s="54"/>
      <c r="J54"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4" s="54"/>
      <c r="L54"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4" s="82" t="str">
        <f>IFERROR(IF(Table2[[#This Row],[Διαμέρισμα]]="","",VLOOKUP($D$1,'Sheet1 (2)'!A52:D896,4,FALSE)),"")</f>
        <v/>
      </c>
      <c r="N54" s="80" t="str">
        <f>IF(Table2[[#This Row],[Διαμέρισμα]]="","",21)</f>
        <v/>
      </c>
      <c r="O54" s="84" t="str">
        <f>IFERROR(IF(Table2[[#This Row],[Εμβαδόν Τουβλοδομής (εξωτερική τοιχοποιία)]]="","",VLOOKUP($D$1,'Sheet1 (2)'!$A$1:$E$846,5,FALSE)),"")</f>
        <v/>
      </c>
      <c r="P54" s="84" t="str">
        <f>IFERROR(Table2[[#This Row],[Εσωτερική θερμοκρασία]]-Table2[[#This Row],[Εξωτερική θερμοκρασία]],"")</f>
        <v/>
      </c>
      <c r="Q54" s="53"/>
      <c r="R54" s="54"/>
      <c r="S54" s="54"/>
      <c r="T54" s="54"/>
      <c r="U54" s="54"/>
      <c r="V54" s="56"/>
      <c r="W54"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4" s="88" t="str">
        <f>IFERROR( Table2[[#This Row],[Εμβαδόν κουφώματος]]*Table1[[#This Row],[Συντελεστής θερμοπερατότητας κουφώματος - εισαγωγή]]/Table2[[#This Row],[Εμβαδόν κουφώματος]],"")</f>
        <v/>
      </c>
      <c r="Y54"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4" s="80" t="str">
        <f>IFERROR(Table3[[#This Row],[Qβ.ολ]]/Table2[[#Totals],[Ανηγμένος όγκος (όγκος * πολλαπλασιαστής)]],"")</f>
        <v/>
      </c>
      <c r="AA54" s="80" t="str">
        <f>IFERROR((Table3[[#This Row],[qβ]]*Table2[[#This Row],[Όγκος διαμερίσματος]]+Table2[[#This Row],[Εμβαδόν κουφώματος]]*Table1[[#This Row],[U κουφώματος]]*Table2[[#This Row],[ΔΤ]]),"")</f>
        <v/>
      </c>
      <c r="AB54" s="80" t="str">
        <f>IFERROR(Table3[[#This Row],[Qi]]/Table3[[#Totals],[Qi]],"")</f>
        <v/>
      </c>
      <c r="AC54" s="84" t="str">
        <f>IFERROR(Table3[[#This Row],[εi]]*100,"")</f>
        <v/>
      </c>
      <c r="AD54" s="90" t="str">
        <f>IFERROR(Table3[[#This Row],[πi]]%,"")</f>
        <v/>
      </c>
    </row>
    <row r="55" spans="1:30" x14ac:dyDescent="0.25">
      <c r="A55" s="58"/>
      <c r="B55" s="53"/>
      <c r="C55" s="54"/>
      <c r="D55" s="54"/>
      <c r="E55" s="54"/>
      <c r="F55" s="54"/>
      <c r="G55" s="54"/>
      <c r="H55" s="54"/>
      <c r="I55" s="54"/>
      <c r="J5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5" s="54"/>
      <c r="L5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5" s="82" t="str">
        <f>IFERROR(IF(Table2[[#This Row],[Διαμέρισμα]]="","",VLOOKUP($D$1,'Sheet1 (2)'!A53:D897,4,FALSE)),"")</f>
        <v/>
      </c>
      <c r="N55" s="80" t="str">
        <f>IF(Table2[[#This Row],[Διαμέρισμα]]="","",21)</f>
        <v/>
      </c>
      <c r="O55" s="84" t="str">
        <f>IFERROR(IF(Table2[[#This Row],[Εμβαδόν Τουβλοδομής (εξωτερική τοιχοποιία)]]="","",VLOOKUP($D$1,'Sheet1 (2)'!$A$1:$E$846,5,FALSE)),"")</f>
        <v/>
      </c>
      <c r="P55" s="84" t="str">
        <f>IFERROR(Table2[[#This Row],[Εσωτερική θερμοκρασία]]-Table2[[#This Row],[Εξωτερική θερμοκρασία]],"")</f>
        <v/>
      </c>
      <c r="Q55" s="53"/>
      <c r="R55" s="54"/>
      <c r="S55" s="54"/>
      <c r="T55" s="54"/>
      <c r="U55" s="54"/>
      <c r="V55" s="56"/>
      <c r="W5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5" s="88" t="str">
        <f>IFERROR( Table2[[#This Row],[Εμβαδόν κουφώματος]]*Table1[[#This Row],[Συντελεστής θερμοπερατότητας κουφώματος - εισαγωγή]]/Table2[[#This Row],[Εμβαδόν κουφώματος]],"")</f>
        <v/>
      </c>
      <c r="Y5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5" s="80" t="str">
        <f>IFERROR(Table3[[#This Row],[Qβ.ολ]]/Table2[[#Totals],[Ανηγμένος όγκος (όγκος * πολλαπλασιαστής)]],"")</f>
        <v/>
      </c>
      <c r="AA55" s="80" t="str">
        <f>IFERROR((Table3[[#This Row],[qβ]]*Table2[[#This Row],[Όγκος διαμερίσματος]]+Table2[[#This Row],[Εμβαδόν κουφώματος]]*Table1[[#This Row],[U κουφώματος]]*Table2[[#This Row],[ΔΤ]]),"")</f>
        <v/>
      </c>
      <c r="AB55" s="80" t="str">
        <f>IFERROR(Table3[[#This Row],[Qi]]/Table3[[#Totals],[Qi]],"")</f>
        <v/>
      </c>
      <c r="AC55" s="84" t="str">
        <f>IFERROR(Table3[[#This Row],[εi]]*100,"")</f>
        <v/>
      </c>
      <c r="AD55" s="90" t="str">
        <f>IFERROR(Table3[[#This Row],[πi]]%,"")</f>
        <v/>
      </c>
    </row>
    <row r="56" spans="1:30" x14ac:dyDescent="0.25">
      <c r="A56" s="58"/>
      <c r="B56" s="53"/>
      <c r="C56" s="54"/>
      <c r="D56" s="54"/>
      <c r="E56" s="54"/>
      <c r="F56" s="54"/>
      <c r="G56" s="54"/>
      <c r="H56" s="54"/>
      <c r="I56" s="54"/>
      <c r="J5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6" s="54"/>
      <c r="L5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6" s="82" t="str">
        <f>IFERROR(IF(Table2[[#This Row],[Διαμέρισμα]]="","",VLOOKUP($D$1,'Sheet1 (2)'!A54:D898,4,FALSE)),"")</f>
        <v/>
      </c>
      <c r="N56" s="80" t="str">
        <f>IF(Table2[[#This Row],[Διαμέρισμα]]="","",21)</f>
        <v/>
      </c>
      <c r="O56" s="84" t="str">
        <f>IFERROR(IF(Table2[[#This Row],[Εμβαδόν Τουβλοδομής (εξωτερική τοιχοποιία)]]="","",VLOOKUP($D$1,'Sheet1 (2)'!$A$1:$E$846,5,FALSE)),"")</f>
        <v/>
      </c>
      <c r="P56" s="84" t="str">
        <f>IFERROR(Table2[[#This Row],[Εσωτερική θερμοκρασία]]-Table2[[#This Row],[Εξωτερική θερμοκρασία]],"")</f>
        <v/>
      </c>
      <c r="Q56" s="53"/>
      <c r="R56" s="54"/>
      <c r="S56" s="54"/>
      <c r="T56" s="54"/>
      <c r="U56" s="54"/>
      <c r="V56" s="56"/>
      <c r="W5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6" s="88" t="str">
        <f>IFERROR( Table2[[#This Row],[Εμβαδόν κουφώματος]]*Table1[[#This Row],[Συντελεστής θερμοπερατότητας κουφώματος - εισαγωγή]]/Table2[[#This Row],[Εμβαδόν κουφώματος]],"")</f>
        <v/>
      </c>
      <c r="Y5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6" s="80" t="str">
        <f>IFERROR(Table3[[#This Row],[Qβ.ολ]]/Table2[[#Totals],[Ανηγμένος όγκος (όγκος * πολλαπλασιαστής)]],"")</f>
        <v/>
      </c>
      <c r="AA56" s="80" t="str">
        <f>IFERROR((Table3[[#This Row],[qβ]]*Table2[[#This Row],[Όγκος διαμερίσματος]]+Table2[[#This Row],[Εμβαδόν κουφώματος]]*Table1[[#This Row],[U κουφώματος]]*Table2[[#This Row],[ΔΤ]]),"")</f>
        <v/>
      </c>
      <c r="AB56" s="80" t="str">
        <f>IFERROR(Table3[[#This Row],[Qi]]/Table3[[#Totals],[Qi]],"")</f>
        <v/>
      </c>
      <c r="AC56" s="84" t="str">
        <f>IFERROR(Table3[[#This Row],[εi]]*100,"")</f>
        <v/>
      </c>
      <c r="AD56" s="90" t="str">
        <f>IFERROR(Table3[[#This Row],[πi]]%,"")</f>
        <v/>
      </c>
    </row>
    <row r="57" spans="1:30" x14ac:dyDescent="0.25">
      <c r="A57" s="58"/>
      <c r="B57" s="53"/>
      <c r="C57" s="54"/>
      <c r="D57" s="54"/>
      <c r="E57" s="54"/>
      <c r="F57" s="54"/>
      <c r="G57" s="54"/>
      <c r="H57" s="54"/>
      <c r="I57" s="54"/>
      <c r="J5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7" s="54"/>
      <c r="L5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7" s="82" t="str">
        <f>IFERROR(IF(Table2[[#This Row],[Διαμέρισμα]]="","",VLOOKUP($D$1,'Sheet1 (2)'!A55:D899,4,FALSE)),"")</f>
        <v/>
      </c>
      <c r="N57" s="80" t="str">
        <f>IF(Table2[[#This Row],[Διαμέρισμα]]="","",21)</f>
        <v/>
      </c>
      <c r="O57" s="84" t="str">
        <f>IFERROR(IF(Table2[[#This Row],[Εμβαδόν Τουβλοδομής (εξωτερική τοιχοποιία)]]="","",VLOOKUP($D$1,'Sheet1 (2)'!$A$1:$E$846,5,FALSE)),"")</f>
        <v/>
      </c>
      <c r="P57" s="84" t="str">
        <f>IFERROR(Table2[[#This Row],[Εσωτερική θερμοκρασία]]-Table2[[#This Row],[Εξωτερική θερμοκρασία]],"")</f>
        <v/>
      </c>
      <c r="Q57" s="53"/>
      <c r="R57" s="54"/>
      <c r="S57" s="54"/>
      <c r="T57" s="54"/>
      <c r="U57" s="54"/>
      <c r="V57" s="56"/>
      <c r="W5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7" s="88" t="str">
        <f>IFERROR( Table2[[#This Row],[Εμβαδόν κουφώματος]]*Table1[[#This Row],[Συντελεστής θερμοπερατότητας κουφώματος - εισαγωγή]]/Table2[[#This Row],[Εμβαδόν κουφώματος]],"")</f>
        <v/>
      </c>
      <c r="Y5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7" s="80" t="str">
        <f>IFERROR(Table3[[#This Row],[Qβ.ολ]]/Table2[[#Totals],[Ανηγμένος όγκος (όγκος * πολλαπλασιαστής)]],"")</f>
        <v/>
      </c>
      <c r="AA57" s="80" t="str">
        <f>IFERROR((Table3[[#This Row],[qβ]]*Table2[[#This Row],[Όγκος διαμερίσματος]]+Table2[[#This Row],[Εμβαδόν κουφώματος]]*Table1[[#This Row],[U κουφώματος]]*Table2[[#This Row],[ΔΤ]]),"")</f>
        <v/>
      </c>
      <c r="AB57" s="80" t="str">
        <f>IFERROR(Table3[[#This Row],[Qi]]/Table3[[#Totals],[Qi]],"")</f>
        <v/>
      </c>
      <c r="AC57" s="84" t="str">
        <f>IFERROR(Table3[[#This Row],[εi]]*100,"")</f>
        <v/>
      </c>
      <c r="AD57" s="90" t="str">
        <f>IFERROR(Table3[[#This Row],[πi]]%,"")</f>
        <v/>
      </c>
    </row>
    <row r="58" spans="1:30" x14ac:dyDescent="0.25">
      <c r="A58" s="58"/>
      <c r="B58" s="53"/>
      <c r="C58" s="54"/>
      <c r="D58" s="54"/>
      <c r="E58" s="54"/>
      <c r="F58" s="54"/>
      <c r="G58" s="54"/>
      <c r="H58" s="54"/>
      <c r="I58" s="54"/>
      <c r="J5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8" s="54"/>
      <c r="L5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8" s="82" t="str">
        <f>IFERROR(IF(Table2[[#This Row],[Διαμέρισμα]]="","",VLOOKUP($D$1,'Sheet1 (2)'!A56:D900,4,FALSE)),"")</f>
        <v/>
      </c>
      <c r="N58" s="80" t="str">
        <f>IF(Table2[[#This Row],[Διαμέρισμα]]="","",21)</f>
        <v/>
      </c>
      <c r="O58" s="84" t="str">
        <f>IFERROR(IF(Table2[[#This Row],[Εμβαδόν Τουβλοδομής (εξωτερική τοιχοποιία)]]="","",VLOOKUP($D$1,'Sheet1 (2)'!$A$1:$E$846,5,FALSE)),"")</f>
        <v/>
      </c>
      <c r="P58" s="84" t="str">
        <f>IFERROR(Table2[[#This Row],[Εσωτερική θερμοκρασία]]-Table2[[#This Row],[Εξωτερική θερμοκρασία]],"")</f>
        <v/>
      </c>
      <c r="Q58" s="53"/>
      <c r="R58" s="54"/>
      <c r="S58" s="54"/>
      <c r="T58" s="54"/>
      <c r="U58" s="54"/>
      <c r="V58" s="56"/>
      <c r="W5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8" s="88" t="str">
        <f>IFERROR( Table2[[#This Row],[Εμβαδόν κουφώματος]]*Table1[[#This Row],[Συντελεστής θερμοπερατότητας κουφώματος - εισαγωγή]]/Table2[[#This Row],[Εμβαδόν κουφώματος]],"")</f>
        <v/>
      </c>
      <c r="Y5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8" s="80" t="str">
        <f>IFERROR(Table3[[#This Row],[Qβ.ολ]]/Table2[[#Totals],[Ανηγμένος όγκος (όγκος * πολλαπλασιαστής)]],"")</f>
        <v/>
      </c>
      <c r="AA58" s="80" t="str">
        <f>IFERROR((Table3[[#This Row],[qβ]]*Table2[[#This Row],[Όγκος διαμερίσματος]]+Table2[[#This Row],[Εμβαδόν κουφώματος]]*Table1[[#This Row],[U κουφώματος]]*Table2[[#This Row],[ΔΤ]]),"")</f>
        <v/>
      </c>
      <c r="AB58" s="80" t="str">
        <f>IFERROR(Table3[[#This Row],[Qi]]/Table3[[#Totals],[Qi]],"")</f>
        <v/>
      </c>
      <c r="AC58" s="84" t="str">
        <f>IFERROR(Table3[[#This Row],[εi]]*100,"")</f>
        <v/>
      </c>
      <c r="AD58" s="90" t="str">
        <f>IFERROR(Table3[[#This Row],[πi]]%,"")</f>
        <v/>
      </c>
    </row>
    <row r="59" spans="1:30" x14ac:dyDescent="0.25">
      <c r="A59" s="58"/>
      <c r="B59" s="53"/>
      <c r="C59" s="54"/>
      <c r="D59" s="54"/>
      <c r="E59" s="54"/>
      <c r="F59" s="54"/>
      <c r="G59" s="54"/>
      <c r="H59" s="54"/>
      <c r="I59" s="54"/>
      <c r="J5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59" s="54"/>
      <c r="L5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59" s="82" t="str">
        <f>IFERROR(IF(Table2[[#This Row],[Διαμέρισμα]]="","",VLOOKUP($D$1,'Sheet1 (2)'!A57:D901,4,FALSE)),"")</f>
        <v/>
      </c>
      <c r="N59" s="80" t="str">
        <f>IF(Table2[[#This Row],[Διαμέρισμα]]="","",21)</f>
        <v/>
      </c>
      <c r="O59" s="84" t="str">
        <f>IFERROR(IF(Table2[[#This Row],[Εμβαδόν Τουβλοδομής (εξωτερική τοιχοποιία)]]="","",VLOOKUP($D$1,'Sheet1 (2)'!$A$1:$E$846,5,FALSE)),"")</f>
        <v/>
      </c>
      <c r="P59" s="84" t="str">
        <f>IFERROR(Table2[[#This Row],[Εσωτερική θερμοκρασία]]-Table2[[#This Row],[Εξωτερική θερμοκρασία]],"")</f>
        <v/>
      </c>
      <c r="Q59" s="53"/>
      <c r="R59" s="54"/>
      <c r="S59" s="54"/>
      <c r="T59" s="54"/>
      <c r="U59" s="54"/>
      <c r="V59" s="56"/>
      <c r="W5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59" s="88" t="str">
        <f>IFERROR( Table2[[#This Row],[Εμβαδόν κουφώματος]]*Table1[[#This Row],[Συντελεστής θερμοπερατότητας κουφώματος - εισαγωγή]]/Table2[[#This Row],[Εμβαδόν κουφώματος]],"")</f>
        <v/>
      </c>
      <c r="Y5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59" s="80" t="str">
        <f>IFERROR(Table3[[#This Row],[Qβ.ολ]]/Table2[[#Totals],[Ανηγμένος όγκος (όγκος * πολλαπλασιαστής)]],"")</f>
        <v/>
      </c>
      <c r="AA59" s="80" t="str">
        <f>IFERROR((Table3[[#This Row],[qβ]]*Table2[[#This Row],[Όγκος διαμερίσματος]]+Table2[[#This Row],[Εμβαδόν κουφώματος]]*Table1[[#This Row],[U κουφώματος]]*Table2[[#This Row],[ΔΤ]]),"")</f>
        <v/>
      </c>
      <c r="AB59" s="80" t="str">
        <f>IFERROR(Table3[[#This Row],[Qi]]/Table3[[#Totals],[Qi]],"")</f>
        <v/>
      </c>
      <c r="AC59" s="84" t="str">
        <f>IFERROR(Table3[[#This Row],[εi]]*100,"")</f>
        <v/>
      </c>
      <c r="AD59" s="90" t="str">
        <f>IFERROR(Table3[[#This Row],[πi]]%,"")</f>
        <v/>
      </c>
    </row>
    <row r="60" spans="1:30" x14ac:dyDescent="0.25">
      <c r="A60" s="58"/>
      <c r="B60" s="53"/>
      <c r="C60" s="54"/>
      <c r="D60" s="54"/>
      <c r="E60" s="54"/>
      <c r="F60" s="54"/>
      <c r="G60" s="54"/>
      <c r="H60" s="54"/>
      <c r="I60" s="54"/>
      <c r="J6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0" s="54"/>
      <c r="L6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0" s="82" t="str">
        <f>IFERROR(IF(Table2[[#This Row],[Διαμέρισμα]]="","",VLOOKUP($D$1,'Sheet1 (2)'!A58:D902,4,FALSE)),"")</f>
        <v/>
      </c>
      <c r="N60" s="80" t="str">
        <f>IF(Table2[[#This Row],[Διαμέρισμα]]="","",21)</f>
        <v/>
      </c>
      <c r="O60" s="84" t="str">
        <f>IFERROR(IF(Table2[[#This Row],[Εμβαδόν Τουβλοδομής (εξωτερική τοιχοποιία)]]="","",VLOOKUP($D$1,'Sheet1 (2)'!$A$1:$E$846,5,FALSE)),"")</f>
        <v/>
      </c>
      <c r="P60" s="84" t="str">
        <f>IFERROR(Table2[[#This Row],[Εσωτερική θερμοκρασία]]-Table2[[#This Row],[Εξωτερική θερμοκρασία]],"")</f>
        <v/>
      </c>
      <c r="Q60" s="53"/>
      <c r="R60" s="54"/>
      <c r="S60" s="54"/>
      <c r="T60" s="54"/>
      <c r="U60" s="54"/>
      <c r="V60" s="56"/>
      <c r="W6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0" s="88" t="str">
        <f>IFERROR( Table2[[#This Row],[Εμβαδόν κουφώματος]]*Table1[[#This Row],[Συντελεστής θερμοπερατότητας κουφώματος - εισαγωγή]]/Table2[[#This Row],[Εμβαδόν κουφώματος]],"")</f>
        <v/>
      </c>
      <c r="Y6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0" s="80" t="str">
        <f>IFERROR(Table3[[#This Row],[Qβ.ολ]]/Table2[[#Totals],[Ανηγμένος όγκος (όγκος * πολλαπλασιαστής)]],"")</f>
        <v/>
      </c>
      <c r="AA60" s="80" t="str">
        <f>IFERROR((Table3[[#This Row],[qβ]]*Table2[[#This Row],[Όγκος διαμερίσματος]]+Table2[[#This Row],[Εμβαδόν κουφώματος]]*Table1[[#This Row],[U κουφώματος]]*Table2[[#This Row],[ΔΤ]]),"")</f>
        <v/>
      </c>
      <c r="AB60" s="80" t="str">
        <f>IFERROR(Table3[[#This Row],[Qi]]/Table3[[#Totals],[Qi]],"")</f>
        <v/>
      </c>
      <c r="AC60" s="84" t="str">
        <f>IFERROR(Table3[[#This Row],[εi]]*100,"")</f>
        <v/>
      </c>
      <c r="AD60" s="90" t="str">
        <f>IFERROR(Table3[[#This Row],[πi]]%,"")</f>
        <v/>
      </c>
    </row>
    <row r="61" spans="1:30" x14ac:dyDescent="0.25">
      <c r="A61" s="58"/>
      <c r="B61" s="53"/>
      <c r="C61" s="54"/>
      <c r="D61" s="54"/>
      <c r="E61" s="54"/>
      <c r="F61" s="54"/>
      <c r="G61" s="54"/>
      <c r="H61" s="54"/>
      <c r="I61" s="54"/>
      <c r="J6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1" s="54"/>
      <c r="L6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1" s="82" t="str">
        <f>IFERROR(IF(Table2[[#This Row],[Διαμέρισμα]]="","",VLOOKUP($D$1,'Sheet1 (2)'!A59:D903,4,FALSE)),"")</f>
        <v/>
      </c>
      <c r="N61" s="80" t="str">
        <f>IF(Table2[[#This Row],[Διαμέρισμα]]="","",21)</f>
        <v/>
      </c>
      <c r="O61" s="84" t="str">
        <f>IFERROR(IF(Table2[[#This Row],[Εμβαδόν Τουβλοδομής (εξωτερική τοιχοποιία)]]="","",VLOOKUP($D$1,'Sheet1 (2)'!$A$1:$E$846,5,FALSE)),"")</f>
        <v/>
      </c>
      <c r="P61" s="84" t="str">
        <f>IFERROR(Table2[[#This Row],[Εσωτερική θερμοκρασία]]-Table2[[#This Row],[Εξωτερική θερμοκρασία]],"")</f>
        <v/>
      </c>
      <c r="Q61" s="53"/>
      <c r="R61" s="54"/>
      <c r="S61" s="54"/>
      <c r="T61" s="54"/>
      <c r="U61" s="54"/>
      <c r="V61" s="56"/>
      <c r="W6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1" s="88" t="str">
        <f>IFERROR( Table2[[#This Row],[Εμβαδόν κουφώματος]]*Table1[[#This Row],[Συντελεστής θερμοπερατότητας κουφώματος - εισαγωγή]]/Table2[[#This Row],[Εμβαδόν κουφώματος]],"")</f>
        <v/>
      </c>
      <c r="Y6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1" s="80" t="str">
        <f>IFERROR(Table3[[#This Row],[Qβ.ολ]]/Table2[[#Totals],[Ανηγμένος όγκος (όγκος * πολλαπλασιαστής)]],"")</f>
        <v/>
      </c>
      <c r="AA61" s="80" t="str">
        <f>IFERROR((Table3[[#This Row],[qβ]]*Table2[[#This Row],[Όγκος διαμερίσματος]]+Table2[[#This Row],[Εμβαδόν κουφώματος]]*Table1[[#This Row],[U κουφώματος]]*Table2[[#This Row],[ΔΤ]]),"")</f>
        <v/>
      </c>
      <c r="AB61" s="80" t="str">
        <f>IFERROR(Table3[[#This Row],[Qi]]/Table3[[#Totals],[Qi]],"")</f>
        <v/>
      </c>
      <c r="AC61" s="84" t="str">
        <f>IFERROR(Table3[[#This Row],[εi]]*100,"")</f>
        <v/>
      </c>
      <c r="AD61" s="90" t="str">
        <f>IFERROR(Table3[[#This Row],[πi]]%,"")</f>
        <v/>
      </c>
    </row>
    <row r="62" spans="1:30" x14ac:dyDescent="0.25">
      <c r="A62" s="58"/>
      <c r="B62" s="53"/>
      <c r="C62" s="54"/>
      <c r="D62" s="54"/>
      <c r="E62" s="54"/>
      <c r="F62" s="54"/>
      <c r="G62" s="54"/>
      <c r="H62" s="54"/>
      <c r="I62" s="54"/>
      <c r="J6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2" s="54"/>
      <c r="L6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2" s="82" t="str">
        <f>IFERROR(IF(Table2[[#This Row],[Διαμέρισμα]]="","",VLOOKUP($D$1,'Sheet1 (2)'!A60:D904,4,FALSE)),"")</f>
        <v/>
      </c>
      <c r="N62" s="80" t="str">
        <f>IF(Table2[[#This Row],[Διαμέρισμα]]="","",21)</f>
        <v/>
      </c>
      <c r="O62" s="84" t="str">
        <f>IFERROR(IF(Table2[[#This Row],[Εμβαδόν Τουβλοδομής (εξωτερική τοιχοποιία)]]="","",VLOOKUP($D$1,'Sheet1 (2)'!$A$1:$E$846,5,FALSE)),"")</f>
        <v/>
      </c>
      <c r="P62" s="84" t="str">
        <f>IFERROR(Table2[[#This Row],[Εσωτερική θερμοκρασία]]-Table2[[#This Row],[Εξωτερική θερμοκρασία]],"")</f>
        <v/>
      </c>
      <c r="Q62" s="53"/>
      <c r="R62" s="54"/>
      <c r="S62" s="54"/>
      <c r="T62" s="54"/>
      <c r="U62" s="54"/>
      <c r="V62" s="56"/>
      <c r="W6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2" s="88" t="str">
        <f>IFERROR( Table2[[#This Row],[Εμβαδόν κουφώματος]]*Table1[[#This Row],[Συντελεστής θερμοπερατότητας κουφώματος - εισαγωγή]]/Table2[[#This Row],[Εμβαδόν κουφώματος]],"")</f>
        <v/>
      </c>
      <c r="Y6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2" s="80" t="str">
        <f>IFERROR(Table3[[#This Row],[Qβ.ολ]]/Table2[[#Totals],[Ανηγμένος όγκος (όγκος * πολλαπλασιαστής)]],"")</f>
        <v/>
      </c>
      <c r="AA62" s="80" t="str">
        <f>IFERROR((Table3[[#This Row],[qβ]]*Table2[[#This Row],[Όγκος διαμερίσματος]]+Table2[[#This Row],[Εμβαδόν κουφώματος]]*Table1[[#This Row],[U κουφώματος]]*Table2[[#This Row],[ΔΤ]]),"")</f>
        <v/>
      </c>
      <c r="AB62" s="80" t="str">
        <f>IFERROR(Table3[[#This Row],[Qi]]/Table3[[#Totals],[Qi]],"")</f>
        <v/>
      </c>
      <c r="AC62" s="84" t="str">
        <f>IFERROR(Table3[[#This Row],[εi]]*100,"")</f>
        <v/>
      </c>
      <c r="AD62" s="90" t="str">
        <f>IFERROR(Table3[[#This Row],[πi]]%,"")</f>
        <v/>
      </c>
    </row>
    <row r="63" spans="1:30" x14ac:dyDescent="0.25">
      <c r="A63" s="58"/>
      <c r="B63" s="53"/>
      <c r="C63" s="54"/>
      <c r="D63" s="54"/>
      <c r="E63" s="54"/>
      <c r="F63" s="54"/>
      <c r="G63" s="54"/>
      <c r="H63" s="54"/>
      <c r="I63" s="54"/>
      <c r="J6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3" s="54"/>
      <c r="L6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3" s="82" t="str">
        <f>IFERROR(IF(Table2[[#This Row],[Διαμέρισμα]]="","",VLOOKUP($D$1,'Sheet1 (2)'!A61:D905,4,FALSE)),"")</f>
        <v/>
      </c>
      <c r="N63" s="80" t="str">
        <f>IF(Table2[[#This Row],[Διαμέρισμα]]="","",21)</f>
        <v/>
      </c>
      <c r="O63" s="84" t="str">
        <f>IFERROR(IF(Table2[[#This Row],[Εμβαδόν Τουβλοδομής (εξωτερική τοιχοποιία)]]="","",VLOOKUP($D$1,'Sheet1 (2)'!$A$1:$E$846,5,FALSE)),"")</f>
        <v/>
      </c>
      <c r="P63" s="84" t="str">
        <f>IFERROR(Table2[[#This Row],[Εσωτερική θερμοκρασία]]-Table2[[#This Row],[Εξωτερική θερμοκρασία]],"")</f>
        <v/>
      </c>
      <c r="Q63" s="53"/>
      <c r="R63" s="54"/>
      <c r="S63" s="54"/>
      <c r="T63" s="54"/>
      <c r="U63" s="54"/>
      <c r="V63" s="56"/>
      <c r="W6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3" s="88" t="str">
        <f>IFERROR( Table2[[#This Row],[Εμβαδόν κουφώματος]]*Table1[[#This Row],[Συντελεστής θερμοπερατότητας κουφώματος - εισαγωγή]]/Table2[[#This Row],[Εμβαδόν κουφώματος]],"")</f>
        <v/>
      </c>
      <c r="Y6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3" s="80" t="str">
        <f>IFERROR(Table3[[#This Row],[Qβ.ολ]]/Table2[[#Totals],[Ανηγμένος όγκος (όγκος * πολλαπλασιαστής)]],"")</f>
        <v/>
      </c>
      <c r="AA63" s="80" t="str">
        <f>IFERROR((Table3[[#This Row],[qβ]]*Table2[[#This Row],[Όγκος διαμερίσματος]]+Table2[[#This Row],[Εμβαδόν κουφώματος]]*Table1[[#This Row],[U κουφώματος]]*Table2[[#This Row],[ΔΤ]]),"")</f>
        <v/>
      </c>
      <c r="AB63" s="80" t="str">
        <f>IFERROR(Table3[[#This Row],[Qi]]/Table3[[#Totals],[Qi]],"")</f>
        <v/>
      </c>
      <c r="AC63" s="84" t="str">
        <f>IFERROR(Table3[[#This Row],[εi]]*100,"")</f>
        <v/>
      </c>
      <c r="AD63" s="90" t="str">
        <f>IFERROR(Table3[[#This Row],[πi]]%,"")</f>
        <v/>
      </c>
    </row>
    <row r="64" spans="1:30" x14ac:dyDescent="0.25">
      <c r="A64" s="58"/>
      <c r="B64" s="53"/>
      <c r="C64" s="54"/>
      <c r="D64" s="54"/>
      <c r="E64" s="54"/>
      <c r="F64" s="54"/>
      <c r="G64" s="54"/>
      <c r="H64" s="54"/>
      <c r="I64" s="54"/>
      <c r="J64"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4" s="54"/>
      <c r="L64"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4" s="82" t="str">
        <f>IFERROR(IF(Table2[[#This Row],[Διαμέρισμα]]="","",VLOOKUP($D$1,'Sheet1 (2)'!A62:D906,4,FALSE)),"")</f>
        <v/>
      </c>
      <c r="N64" s="80" t="str">
        <f>IF(Table2[[#This Row],[Διαμέρισμα]]="","",21)</f>
        <v/>
      </c>
      <c r="O64" s="84" t="str">
        <f>IFERROR(IF(Table2[[#This Row],[Εμβαδόν Τουβλοδομής (εξωτερική τοιχοποιία)]]="","",VLOOKUP($D$1,'Sheet1 (2)'!$A$1:$E$846,5,FALSE)),"")</f>
        <v/>
      </c>
      <c r="P64" s="84" t="str">
        <f>IFERROR(Table2[[#This Row],[Εσωτερική θερμοκρασία]]-Table2[[#This Row],[Εξωτερική θερμοκρασία]],"")</f>
        <v/>
      </c>
      <c r="Q64" s="53"/>
      <c r="R64" s="54"/>
      <c r="S64" s="54"/>
      <c r="T64" s="54"/>
      <c r="U64" s="54"/>
      <c r="V64" s="56"/>
      <c r="W64"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4" s="88" t="str">
        <f>IFERROR( Table2[[#This Row],[Εμβαδόν κουφώματος]]*Table1[[#This Row],[Συντελεστής θερμοπερατότητας κουφώματος - εισαγωγή]]/Table2[[#This Row],[Εμβαδόν κουφώματος]],"")</f>
        <v/>
      </c>
      <c r="Y64"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4" s="80" t="str">
        <f>IFERROR(Table3[[#This Row],[Qβ.ολ]]/Table2[[#Totals],[Ανηγμένος όγκος (όγκος * πολλαπλασιαστής)]],"")</f>
        <v/>
      </c>
      <c r="AA64" s="80" t="str">
        <f>IFERROR((Table3[[#This Row],[qβ]]*Table2[[#This Row],[Όγκος διαμερίσματος]]+Table2[[#This Row],[Εμβαδόν κουφώματος]]*Table1[[#This Row],[U κουφώματος]]*Table2[[#This Row],[ΔΤ]]),"")</f>
        <v/>
      </c>
      <c r="AB64" s="80" t="str">
        <f>IFERROR(Table3[[#This Row],[Qi]]/Table3[[#Totals],[Qi]],"")</f>
        <v/>
      </c>
      <c r="AC64" s="84" t="str">
        <f>IFERROR(Table3[[#This Row],[εi]]*100,"")</f>
        <v/>
      </c>
      <c r="AD64" s="90" t="str">
        <f>IFERROR(Table3[[#This Row],[πi]]%,"")</f>
        <v/>
      </c>
    </row>
    <row r="65" spans="1:30" x14ac:dyDescent="0.25">
      <c r="A65" s="58"/>
      <c r="B65" s="53"/>
      <c r="C65" s="54"/>
      <c r="D65" s="54"/>
      <c r="E65" s="54"/>
      <c r="F65" s="54"/>
      <c r="G65" s="54"/>
      <c r="H65" s="54"/>
      <c r="I65" s="54"/>
      <c r="J6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5" s="54"/>
      <c r="L6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5" s="82" t="str">
        <f>IFERROR(IF(Table2[[#This Row],[Διαμέρισμα]]="","",VLOOKUP($D$1,'Sheet1 (2)'!A63:D907,4,FALSE)),"")</f>
        <v/>
      </c>
      <c r="N65" s="80" t="str">
        <f>IF(Table2[[#This Row],[Διαμέρισμα]]="","",21)</f>
        <v/>
      </c>
      <c r="O65" s="84" t="str">
        <f>IFERROR(IF(Table2[[#This Row],[Εμβαδόν Τουβλοδομής (εξωτερική τοιχοποιία)]]="","",VLOOKUP($D$1,'Sheet1 (2)'!$A$1:$E$846,5,FALSE)),"")</f>
        <v/>
      </c>
      <c r="P65" s="84" t="str">
        <f>IFERROR(Table2[[#This Row],[Εσωτερική θερμοκρασία]]-Table2[[#This Row],[Εξωτερική θερμοκρασία]],"")</f>
        <v/>
      </c>
      <c r="Q65" s="53"/>
      <c r="R65" s="54"/>
      <c r="S65" s="54"/>
      <c r="T65" s="54"/>
      <c r="U65" s="54"/>
      <c r="V65" s="56"/>
      <c r="W6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5" s="88" t="str">
        <f>IFERROR( Table2[[#This Row],[Εμβαδόν κουφώματος]]*Table1[[#This Row],[Συντελεστής θερμοπερατότητας κουφώματος - εισαγωγή]]/Table2[[#This Row],[Εμβαδόν κουφώματος]],"")</f>
        <v/>
      </c>
      <c r="Y6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5" s="80" t="str">
        <f>IFERROR(Table3[[#This Row],[Qβ.ολ]]/Table2[[#Totals],[Ανηγμένος όγκος (όγκος * πολλαπλασιαστής)]],"")</f>
        <v/>
      </c>
      <c r="AA65" s="80" t="str">
        <f>IFERROR((Table3[[#This Row],[qβ]]*Table2[[#This Row],[Όγκος διαμερίσματος]]+Table2[[#This Row],[Εμβαδόν κουφώματος]]*Table1[[#This Row],[U κουφώματος]]*Table2[[#This Row],[ΔΤ]]),"")</f>
        <v/>
      </c>
      <c r="AB65" s="80" t="str">
        <f>IFERROR(Table3[[#This Row],[Qi]]/Table3[[#Totals],[Qi]],"")</f>
        <v/>
      </c>
      <c r="AC65" s="84" t="str">
        <f>IFERROR(Table3[[#This Row],[εi]]*100,"")</f>
        <v/>
      </c>
      <c r="AD65" s="90" t="str">
        <f>IFERROR(Table3[[#This Row],[πi]]%,"")</f>
        <v/>
      </c>
    </row>
    <row r="66" spans="1:30" x14ac:dyDescent="0.25">
      <c r="A66" s="58"/>
      <c r="B66" s="53"/>
      <c r="C66" s="54"/>
      <c r="D66" s="54"/>
      <c r="E66" s="54"/>
      <c r="F66" s="54"/>
      <c r="G66" s="54"/>
      <c r="H66" s="54"/>
      <c r="I66" s="54"/>
      <c r="J6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6" s="54"/>
      <c r="L6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6" s="82" t="str">
        <f>IFERROR(IF(Table2[[#This Row],[Διαμέρισμα]]="","",VLOOKUP($D$1,'Sheet1 (2)'!A64:D908,4,FALSE)),"")</f>
        <v/>
      </c>
      <c r="N66" s="80" t="str">
        <f>IF(Table2[[#This Row],[Διαμέρισμα]]="","",21)</f>
        <v/>
      </c>
      <c r="O66" s="84" t="str">
        <f>IFERROR(IF(Table2[[#This Row],[Εμβαδόν Τουβλοδομής (εξωτερική τοιχοποιία)]]="","",VLOOKUP($D$1,'Sheet1 (2)'!$A$1:$E$846,5,FALSE)),"")</f>
        <v/>
      </c>
      <c r="P66" s="84" t="str">
        <f>IFERROR(Table2[[#This Row],[Εσωτερική θερμοκρασία]]-Table2[[#This Row],[Εξωτερική θερμοκρασία]],"")</f>
        <v/>
      </c>
      <c r="Q66" s="53"/>
      <c r="R66" s="54"/>
      <c r="S66" s="54"/>
      <c r="T66" s="54"/>
      <c r="U66" s="54"/>
      <c r="V66" s="56"/>
      <c r="W6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6" s="88" t="str">
        <f>IFERROR( Table2[[#This Row],[Εμβαδόν κουφώματος]]*Table1[[#This Row],[Συντελεστής θερμοπερατότητας κουφώματος - εισαγωγή]]/Table2[[#This Row],[Εμβαδόν κουφώματος]],"")</f>
        <v/>
      </c>
      <c r="Y6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6" s="80" t="str">
        <f>IFERROR(Table3[[#This Row],[Qβ.ολ]]/Table2[[#Totals],[Ανηγμένος όγκος (όγκος * πολλαπλασιαστής)]],"")</f>
        <v/>
      </c>
      <c r="AA66" s="80" t="str">
        <f>IFERROR((Table3[[#This Row],[qβ]]*Table2[[#This Row],[Όγκος διαμερίσματος]]+Table2[[#This Row],[Εμβαδόν κουφώματος]]*Table1[[#This Row],[U κουφώματος]]*Table2[[#This Row],[ΔΤ]]),"")</f>
        <v/>
      </c>
      <c r="AB66" s="80" t="str">
        <f>IFERROR(Table3[[#This Row],[Qi]]/Table3[[#Totals],[Qi]],"")</f>
        <v/>
      </c>
      <c r="AC66" s="84" t="str">
        <f>IFERROR(Table3[[#This Row],[εi]]*100,"")</f>
        <v/>
      </c>
      <c r="AD66" s="90" t="str">
        <f>IFERROR(Table3[[#This Row],[πi]]%,"")</f>
        <v/>
      </c>
    </row>
    <row r="67" spans="1:30" x14ac:dyDescent="0.25">
      <c r="A67" s="58"/>
      <c r="B67" s="53"/>
      <c r="C67" s="54"/>
      <c r="D67" s="54"/>
      <c r="E67" s="54"/>
      <c r="F67" s="54"/>
      <c r="G67" s="54"/>
      <c r="H67" s="54"/>
      <c r="I67" s="54"/>
      <c r="J6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7" s="54"/>
      <c r="L6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7" s="82" t="str">
        <f>IFERROR(IF(Table2[[#This Row],[Διαμέρισμα]]="","",VLOOKUP($D$1,'Sheet1 (2)'!A65:D909,4,FALSE)),"")</f>
        <v/>
      </c>
      <c r="N67" s="80" t="str">
        <f>IF(Table2[[#This Row],[Διαμέρισμα]]="","",21)</f>
        <v/>
      </c>
      <c r="O67" s="84" t="str">
        <f>IFERROR(IF(Table2[[#This Row],[Εμβαδόν Τουβλοδομής (εξωτερική τοιχοποιία)]]="","",VLOOKUP($D$1,'Sheet1 (2)'!$A$1:$E$846,5,FALSE)),"")</f>
        <v/>
      </c>
      <c r="P67" s="84" t="str">
        <f>IFERROR(Table2[[#This Row],[Εσωτερική θερμοκρασία]]-Table2[[#This Row],[Εξωτερική θερμοκρασία]],"")</f>
        <v/>
      </c>
      <c r="Q67" s="53"/>
      <c r="R67" s="54"/>
      <c r="S67" s="54"/>
      <c r="T67" s="54"/>
      <c r="U67" s="54"/>
      <c r="V67" s="56"/>
      <c r="W6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7" s="88" t="str">
        <f>IFERROR( Table2[[#This Row],[Εμβαδόν κουφώματος]]*Table1[[#This Row],[Συντελεστής θερμοπερατότητας κουφώματος - εισαγωγή]]/Table2[[#This Row],[Εμβαδόν κουφώματος]],"")</f>
        <v/>
      </c>
      <c r="Y6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7" s="80" t="str">
        <f>IFERROR(Table3[[#This Row],[Qβ.ολ]]/Table2[[#Totals],[Ανηγμένος όγκος (όγκος * πολλαπλασιαστής)]],"")</f>
        <v/>
      </c>
      <c r="AA67" s="80" t="str">
        <f>IFERROR((Table3[[#This Row],[qβ]]*Table2[[#This Row],[Όγκος διαμερίσματος]]+Table2[[#This Row],[Εμβαδόν κουφώματος]]*Table1[[#This Row],[U κουφώματος]]*Table2[[#This Row],[ΔΤ]]),"")</f>
        <v/>
      </c>
      <c r="AB67" s="80" t="str">
        <f>IFERROR(Table3[[#This Row],[Qi]]/Table3[[#Totals],[Qi]],"")</f>
        <v/>
      </c>
      <c r="AC67" s="84" t="str">
        <f>IFERROR(Table3[[#This Row],[εi]]*100,"")</f>
        <v/>
      </c>
      <c r="AD67" s="90" t="str">
        <f>IFERROR(Table3[[#This Row],[πi]]%,"")</f>
        <v/>
      </c>
    </row>
    <row r="68" spans="1:30" x14ac:dyDescent="0.25">
      <c r="A68" s="58"/>
      <c r="B68" s="53"/>
      <c r="C68" s="54"/>
      <c r="D68" s="54"/>
      <c r="E68" s="54"/>
      <c r="F68" s="54"/>
      <c r="G68" s="54"/>
      <c r="H68" s="54"/>
      <c r="I68" s="54"/>
      <c r="J6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8" s="54"/>
      <c r="L6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8" s="82" t="str">
        <f>IFERROR(IF(Table2[[#This Row],[Διαμέρισμα]]="","",VLOOKUP($D$1,'Sheet1 (2)'!A66:D910,4,FALSE)),"")</f>
        <v/>
      </c>
      <c r="N68" s="80" t="str">
        <f>IF(Table2[[#This Row],[Διαμέρισμα]]="","",21)</f>
        <v/>
      </c>
      <c r="O68" s="84" t="str">
        <f>IFERROR(IF(Table2[[#This Row],[Εμβαδόν Τουβλοδομής (εξωτερική τοιχοποιία)]]="","",VLOOKUP($D$1,'Sheet1 (2)'!$A$1:$E$846,5,FALSE)),"")</f>
        <v/>
      </c>
      <c r="P68" s="84" t="str">
        <f>IFERROR(Table2[[#This Row],[Εσωτερική θερμοκρασία]]-Table2[[#This Row],[Εξωτερική θερμοκρασία]],"")</f>
        <v/>
      </c>
      <c r="Q68" s="53"/>
      <c r="R68" s="54"/>
      <c r="S68" s="54"/>
      <c r="T68" s="54"/>
      <c r="U68" s="54"/>
      <c r="V68" s="56"/>
      <c r="W6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8" s="88" t="str">
        <f>IFERROR( Table2[[#This Row],[Εμβαδόν κουφώματος]]*Table1[[#This Row],[Συντελεστής θερμοπερατότητας κουφώματος - εισαγωγή]]/Table2[[#This Row],[Εμβαδόν κουφώματος]],"")</f>
        <v/>
      </c>
      <c r="Y6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8" s="80" t="str">
        <f>IFERROR(Table3[[#This Row],[Qβ.ολ]]/Table2[[#Totals],[Ανηγμένος όγκος (όγκος * πολλαπλασιαστής)]],"")</f>
        <v/>
      </c>
      <c r="AA68" s="80" t="str">
        <f>IFERROR((Table3[[#This Row],[qβ]]*Table2[[#This Row],[Όγκος διαμερίσματος]]+Table2[[#This Row],[Εμβαδόν κουφώματος]]*Table1[[#This Row],[U κουφώματος]]*Table2[[#This Row],[ΔΤ]]),"")</f>
        <v/>
      </c>
      <c r="AB68" s="80" t="str">
        <f>IFERROR(Table3[[#This Row],[Qi]]/Table3[[#Totals],[Qi]],"")</f>
        <v/>
      </c>
      <c r="AC68" s="84" t="str">
        <f>IFERROR(Table3[[#This Row],[εi]]*100,"")</f>
        <v/>
      </c>
      <c r="AD68" s="90" t="str">
        <f>IFERROR(Table3[[#This Row],[πi]]%,"")</f>
        <v/>
      </c>
    </row>
    <row r="69" spans="1:30" x14ac:dyDescent="0.25">
      <c r="A69" s="58"/>
      <c r="B69" s="53"/>
      <c r="C69" s="54"/>
      <c r="D69" s="54"/>
      <c r="E69" s="54"/>
      <c r="F69" s="54"/>
      <c r="G69" s="54"/>
      <c r="H69" s="54"/>
      <c r="I69" s="54"/>
      <c r="J6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69" s="54"/>
      <c r="L6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69" s="82" t="str">
        <f>IFERROR(IF(Table2[[#This Row],[Διαμέρισμα]]="","",VLOOKUP($D$1,'Sheet1 (2)'!A67:D911,4,FALSE)),"")</f>
        <v/>
      </c>
      <c r="N69" s="80" t="str">
        <f>IF(Table2[[#This Row],[Διαμέρισμα]]="","",21)</f>
        <v/>
      </c>
      <c r="O69" s="84" t="str">
        <f>IFERROR(IF(Table2[[#This Row],[Εμβαδόν Τουβλοδομής (εξωτερική τοιχοποιία)]]="","",VLOOKUP($D$1,'Sheet1 (2)'!$A$1:$E$846,5,FALSE)),"")</f>
        <v/>
      </c>
      <c r="P69" s="84" t="str">
        <f>IFERROR(Table2[[#This Row],[Εσωτερική θερμοκρασία]]-Table2[[#This Row],[Εξωτερική θερμοκρασία]],"")</f>
        <v/>
      </c>
      <c r="Q69" s="53"/>
      <c r="R69" s="54"/>
      <c r="S69" s="54"/>
      <c r="T69" s="54"/>
      <c r="U69" s="54"/>
      <c r="V69" s="56"/>
      <c r="W6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69" s="88" t="str">
        <f>IFERROR( Table2[[#This Row],[Εμβαδόν κουφώματος]]*Table1[[#This Row],[Συντελεστής θερμοπερατότητας κουφώματος - εισαγωγή]]/Table2[[#This Row],[Εμβαδόν κουφώματος]],"")</f>
        <v/>
      </c>
      <c r="Y6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69" s="80" t="str">
        <f>IFERROR(Table3[[#This Row],[Qβ.ολ]]/Table2[[#Totals],[Ανηγμένος όγκος (όγκος * πολλαπλασιαστής)]],"")</f>
        <v/>
      </c>
      <c r="AA69" s="80" t="str">
        <f>IFERROR((Table3[[#This Row],[qβ]]*Table2[[#This Row],[Όγκος διαμερίσματος]]+Table2[[#This Row],[Εμβαδόν κουφώματος]]*Table1[[#This Row],[U κουφώματος]]*Table2[[#This Row],[ΔΤ]]),"")</f>
        <v/>
      </c>
      <c r="AB69" s="80" t="str">
        <f>IFERROR(Table3[[#This Row],[Qi]]/Table3[[#Totals],[Qi]],"")</f>
        <v/>
      </c>
      <c r="AC69" s="84" t="str">
        <f>IFERROR(Table3[[#This Row],[εi]]*100,"")</f>
        <v/>
      </c>
      <c r="AD69" s="90" t="str">
        <f>IFERROR(Table3[[#This Row],[πi]]%,"")</f>
        <v/>
      </c>
    </row>
    <row r="70" spans="1:30" x14ac:dyDescent="0.25">
      <c r="A70" s="58"/>
      <c r="B70" s="53"/>
      <c r="C70" s="54"/>
      <c r="D70" s="54"/>
      <c r="E70" s="54"/>
      <c r="F70" s="54"/>
      <c r="G70" s="54"/>
      <c r="H70" s="54"/>
      <c r="I70" s="54"/>
      <c r="J7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0" s="54"/>
      <c r="L7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0" s="82" t="str">
        <f>IFERROR(IF(Table2[[#This Row],[Διαμέρισμα]]="","",VLOOKUP($D$1,'Sheet1 (2)'!A68:D912,4,FALSE)),"")</f>
        <v/>
      </c>
      <c r="N70" s="80" t="str">
        <f>IF(Table2[[#This Row],[Διαμέρισμα]]="","",21)</f>
        <v/>
      </c>
      <c r="O70" s="84" t="str">
        <f>IFERROR(IF(Table2[[#This Row],[Εμβαδόν Τουβλοδομής (εξωτερική τοιχοποιία)]]="","",VLOOKUP($D$1,'Sheet1 (2)'!$A$1:$E$846,5,FALSE)),"")</f>
        <v/>
      </c>
      <c r="P70" s="84" t="str">
        <f>IFERROR(Table2[[#This Row],[Εσωτερική θερμοκρασία]]-Table2[[#This Row],[Εξωτερική θερμοκρασία]],"")</f>
        <v/>
      </c>
      <c r="Q70" s="53"/>
      <c r="R70" s="54"/>
      <c r="S70" s="54"/>
      <c r="T70" s="54"/>
      <c r="U70" s="54"/>
      <c r="V70" s="56"/>
      <c r="W7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0" s="88" t="str">
        <f>IFERROR( Table2[[#This Row],[Εμβαδόν κουφώματος]]*Table1[[#This Row],[Συντελεστής θερμοπερατότητας κουφώματος - εισαγωγή]]/Table2[[#This Row],[Εμβαδόν κουφώματος]],"")</f>
        <v/>
      </c>
      <c r="Y7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0" s="80" t="str">
        <f>IFERROR(Table3[[#This Row],[Qβ.ολ]]/Table2[[#Totals],[Ανηγμένος όγκος (όγκος * πολλαπλασιαστής)]],"")</f>
        <v/>
      </c>
      <c r="AA70" s="80" t="str">
        <f>IFERROR((Table3[[#This Row],[qβ]]*Table2[[#This Row],[Όγκος διαμερίσματος]]+Table2[[#This Row],[Εμβαδόν κουφώματος]]*Table1[[#This Row],[U κουφώματος]]*Table2[[#This Row],[ΔΤ]]),"")</f>
        <v/>
      </c>
      <c r="AB70" s="80" t="str">
        <f>IFERROR(Table3[[#This Row],[Qi]]/Table3[[#Totals],[Qi]],"")</f>
        <v/>
      </c>
      <c r="AC70" s="84" t="str">
        <f>IFERROR(Table3[[#This Row],[εi]]*100,"")</f>
        <v/>
      </c>
      <c r="AD70" s="90" t="str">
        <f>IFERROR(Table3[[#This Row],[πi]]%,"")</f>
        <v/>
      </c>
    </row>
    <row r="71" spans="1:30" x14ac:dyDescent="0.25">
      <c r="A71" s="58"/>
      <c r="B71" s="53"/>
      <c r="C71" s="54"/>
      <c r="D71" s="54"/>
      <c r="E71" s="54"/>
      <c r="F71" s="54"/>
      <c r="G71" s="54"/>
      <c r="H71" s="54"/>
      <c r="I71" s="54"/>
      <c r="J7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1" s="54"/>
      <c r="L7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1" s="82" t="str">
        <f>IFERROR(IF(Table2[[#This Row],[Διαμέρισμα]]="","",VLOOKUP($D$1,'Sheet1 (2)'!A69:D913,4,FALSE)),"")</f>
        <v/>
      </c>
      <c r="N71" s="80" t="str">
        <f>IF(Table2[[#This Row],[Διαμέρισμα]]="","",21)</f>
        <v/>
      </c>
      <c r="O71" s="84" t="str">
        <f>IFERROR(IF(Table2[[#This Row],[Εμβαδόν Τουβλοδομής (εξωτερική τοιχοποιία)]]="","",VLOOKUP($D$1,'Sheet1 (2)'!$A$1:$E$846,5,FALSE)),"")</f>
        <v/>
      </c>
      <c r="P71" s="84" t="str">
        <f>IFERROR(Table2[[#This Row],[Εσωτερική θερμοκρασία]]-Table2[[#This Row],[Εξωτερική θερμοκρασία]],"")</f>
        <v/>
      </c>
      <c r="Q71" s="53"/>
      <c r="R71" s="54"/>
      <c r="S71" s="54"/>
      <c r="T71" s="54"/>
      <c r="U71" s="54"/>
      <c r="V71" s="56"/>
      <c r="W7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1" s="88" t="str">
        <f>IFERROR( Table2[[#This Row],[Εμβαδόν κουφώματος]]*Table1[[#This Row],[Συντελεστής θερμοπερατότητας κουφώματος - εισαγωγή]]/Table2[[#This Row],[Εμβαδόν κουφώματος]],"")</f>
        <v/>
      </c>
      <c r="Y7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1" s="80" t="str">
        <f>IFERROR(Table3[[#This Row],[Qβ.ολ]]/Table2[[#Totals],[Ανηγμένος όγκος (όγκος * πολλαπλασιαστής)]],"")</f>
        <v/>
      </c>
      <c r="AA71" s="80" t="str">
        <f>IFERROR((Table3[[#This Row],[qβ]]*Table2[[#This Row],[Όγκος διαμερίσματος]]+Table2[[#This Row],[Εμβαδόν κουφώματος]]*Table1[[#This Row],[U κουφώματος]]*Table2[[#This Row],[ΔΤ]]),"")</f>
        <v/>
      </c>
      <c r="AB71" s="80" t="str">
        <f>IFERROR(Table3[[#This Row],[Qi]]/Table3[[#Totals],[Qi]],"")</f>
        <v/>
      </c>
      <c r="AC71" s="84" t="str">
        <f>IFERROR(Table3[[#This Row],[εi]]*100,"")</f>
        <v/>
      </c>
      <c r="AD71" s="90" t="str">
        <f>IFERROR(Table3[[#This Row],[πi]]%,"")</f>
        <v/>
      </c>
    </row>
    <row r="72" spans="1:30" x14ac:dyDescent="0.25">
      <c r="A72" s="58"/>
      <c r="B72" s="53"/>
      <c r="C72" s="54"/>
      <c r="D72" s="54"/>
      <c r="E72" s="54"/>
      <c r="F72" s="54"/>
      <c r="G72" s="54"/>
      <c r="H72" s="54"/>
      <c r="I72" s="54"/>
      <c r="J7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2" s="54"/>
      <c r="L7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2" s="82" t="str">
        <f>IFERROR(IF(Table2[[#This Row],[Διαμέρισμα]]="","",VLOOKUP($D$1,'Sheet1 (2)'!A70:D914,4,FALSE)),"")</f>
        <v/>
      </c>
      <c r="N72" s="80" t="str">
        <f>IF(Table2[[#This Row],[Διαμέρισμα]]="","",21)</f>
        <v/>
      </c>
      <c r="O72" s="84" t="str">
        <f>IFERROR(IF(Table2[[#This Row],[Εμβαδόν Τουβλοδομής (εξωτερική τοιχοποιία)]]="","",VLOOKUP($D$1,'Sheet1 (2)'!$A$1:$E$846,5,FALSE)),"")</f>
        <v/>
      </c>
      <c r="P72" s="84" t="str">
        <f>IFERROR(Table2[[#This Row],[Εσωτερική θερμοκρασία]]-Table2[[#This Row],[Εξωτερική θερμοκρασία]],"")</f>
        <v/>
      </c>
      <c r="Q72" s="53"/>
      <c r="R72" s="54"/>
      <c r="S72" s="54"/>
      <c r="T72" s="54"/>
      <c r="U72" s="54"/>
      <c r="V72" s="56"/>
      <c r="W7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2" s="88" t="str">
        <f>IFERROR( Table2[[#This Row],[Εμβαδόν κουφώματος]]*Table1[[#This Row],[Συντελεστής θερμοπερατότητας κουφώματος - εισαγωγή]]/Table2[[#This Row],[Εμβαδόν κουφώματος]],"")</f>
        <v/>
      </c>
      <c r="Y7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2" s="80" t="str">
        <f>IFERROR(Table3[[#This Row],[Qβ.ολ]]/Table2[[#Totals],[Ανηγμένος όγκος (όγκος * πολλαπλασιαστής)]],"")</f>
        <v/>
      </c>
      <c r="AA72" s="80" t="str">
        <f>IFERROR((Table3[[#This Row],[qβ]]*Table2[[#This Row],[Όγκος διαμερίσματος]]+Table2[[#This Row],[Εμβαδόν κουφώματος]]*Table1[[#This Row],[U κουφώματος]]*Table2[[#This Row],[ΔΤ]]),"")</f>
        <v/>
      </c>
      <c r="AB72" s="80" t="str">
        <f>IFERROR(Table3[[#This Row],[Qi]]/Table3[[#Totals],[Qi]],"")</f>
        <v/>
      </c>
      <c r="AC72" s="84" t="str">
        <f>IFERROR(Table3[[#This Row],[εi]]*100,"")</f>
        <v/>
      </c>
      <c r="AD72" s="90" t="str">
        <f>IFERROR(Table3[[#This Row],[πi]]%,"")</f>
        <v/>
      </c>
    </row>
    <row r="73" spans="1:30" x14ac:dyDescent="0.25">
      <c r="A73" s="58"/>
      <c r="B73" s="53"/>
      <c r="C73" s="54"/>
      <c r="D73" s="54"/>
      <c r="E73" s="54"/>
      <c r="F73" s="54"/>
      <c r="G73" s="54"/>
      <c r="H73" s="54"/>
      <c r="I73" s="54"/>
      <c r="J7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3" s="54"/>
      <c r="L7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3" s="82" t="str">
        <f>IFERROR(IF(Table2[[#This Row],[Διαμέρισμα]]="","",VLOOKUP($D$1,'Sheet1 (2)'!A71:D915,4,FALSE)),"")</f>
        <v/>
      </c>
      <c r="N73" s="80" t="str">
        <f>IF(Table2[[#This Row],[Διαμέρισμα]]="","",21)</f>
        <v/>
      </c>
      <c r="O73" s="84" t="str">
        <f>IFERROR(IF(Table2[[#This Row],[Εμβαδόν Τουβλοδομής (εξωτερική τοιχοποιία)]]="","",VLOOKUP($D$1,'Sheet1 (2)'!$A$1:$E$846,5,FALSE)),"")</f>
        <v/>
      </c>
      <c r="P73" s="84" t="str">
        <f>IFERROR(Table2[[#This Row],[Εσωτερική θερμοκρασία]]-Table2[[#This Row],[Εξωτερική θερμοκρασία]],"")</f>
        <v/>
      </c>
      <c r="Q73" s="53"/>
      <c r="R73" s="54"/>
      <c r="S73" s="54"/>
      <c r="T73" s="54"/>
      <c r="U73" s="54"/>
      <c r="V73" s="56"/>
      <c r="W7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3" s="88" t="str">
        <f>IFERROR( Table2[[#This Row],[Εμβαδόν κουφώματος]]*Table1[[#This Row],[Συντελεστής θερμοπερατότητας κουφώματος - εισαγωγή]]/Table2[[#This Row],[Εμβαδόν κουφώματος]],"")</f>
        <v/>
      </c>
      <c r="Y7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3" s="80" t="str">
        <f>IFERROR(Table3[[#This Row],[Qβ.ολ]]/Table2[[#Totals],[Ανηγμένος όγκος (όγκος * πολλαπλασιαστής)]],"")</f>
        <v/>
      </c>
      <c r="AA73" s="80" t="str">
        <f>IFERROR((Table3[[#This Row],[qβ]]*Table2[[#This Row],[Όγκος διαμερίσματος]]+Table2[[#This Row],[Εμβαδόν κουφώματος]]*Table1[[#This Row],[U κουφώματος]]*Table2[[#This Row],[ΔΤ]]),"")</f>
        <v/>
      </c>
      <c r="AB73" s="80" t="str">
        <f>IFERROR(Table3[[#This Row],[Qi]]/Table3[[#Totals],[Qi]],"")</f>
        <v/>
      </c>
      <c r="AC73" s="84" t="str">
        <f>IFERROR(Table3[[#This Row],[εi]]*100,"")</f>
        <v/>
      </c>
      <c r="AD73" s="90" t="str">
        <f>IFERROR(Table3[[#This Row],[πi]]%,"")</f>
        <v/>
      </c>
    </row>
    <row r="74" spans="1:30" x14ac:dyDescent="0.25">
      <c r="A74" s="58"/>
      <c r="B74" s="53"/>
      <c r="C74" s="54"/>
      <c r="D74" s="54"/>
      <c r="E74" s="54"/>
      <c r="F74" s="54"/>
      <c r="G74" s="54"/>
      <c r="H74" s="54"/>
      <c r="I74" s="54"/>
      <c r="J74"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4" s="54"/>
      <c r="L74"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4" s="82" t="str">
        <f>IFERROR(IF(Table2[[#This Row],[Διαμέρισμα]]="","",VLOOKUP($D$1,'Sheet1 (2)'!A72:D916,4,FALSE)),"")</f>
        <v/>
      </c>
      <c r="N74" s="80" t="str">
        <f>IF(Table2[[#This Row],[Διαμέρισμα]]="","",21)</f>
        <v/>
      </c>
      <c r="O74" s="84" t="str">
        <f>IFERROR(IF(Table2[[#This Row],[Εμβαδόν Τουβλοδομής (εξωτερική τοιχοποιία)]]="","",VLOOKUP($D$1,'Sheet1 (2)'!$A$1:$E$846,5,FALSE)),"")</f>
        <v/>
      </c>
      <c r="P74" s="84" t="str">
        <f>IFERROR(Table2[[#This Row],[Εσωτερική θερμοκρασία]]-Table2[[#This Row],[Εξωτερική θερμοκρασία]],"")</f>
        <v/>
      </c>
      <c r="Q74" s="53"/>
      <c r="R74" s="54"/>
      <c r="S74" s="54"/>
      <c r="T74" s="54"/>
      <c r="U74" s="54"/>
      <c r="V74" s="56"/>
      <c r="W74"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4" s="88" t="str">
        <f>IFERROR( Table2[[#This Row],[Εμβαδόν κουφώματος]]*Table1[[#This Row],[Συντελεστής θερμοπερατότητας κουφώματος - εισαγωγή]]/Table2[[#This Row],[Εμβαδόν κουφώματος]],"")</f>
        <v/>
      </c>
      <c r="Y74"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4" s="80" t="str">
        <f>IFERROR(Table3[[#This Row],[Qβ.ολ]]/Table2[[#Totals],[Ανηγμένος όγκος (όγκος * πολλαπλασιαστής)]],"")</f>
        <v/>
      </c>
      <c r="AA74" s="80" t="str">
        <f>IFERROR((Table3[[#This Row],[qβ]]*Table2[[#This Row],[Όγκος διαμερίσματος]]+Table2[[#This Row],[Εμβαδόν κουφώματος]]*Table1[[#This Row],[U κουφώματος]]*Table2[[#This Row],[ΔΤ]]),"")</f>
        <v/>
      </c>
      <c r="AB74" s="80" t="str">
        <f>IFERROR(Table3[[#This Row],[Qi]]/Table3[[#Totals],[Qi]],"")</f>
        <v/>
      </c>
      <c r="AC74" s="84" t="str">
        <f>IFERROR(Table3[[#This Row],[εi]]*100,"")</f>
        <v/>
      </c>
      <c r="AD74" s="90" t="str">
        <f>IFERROR(Table3[[#This Row],[πi]]%,"")</f>
        <v/>
      </c>
    </row>
    <row r="75" spans="1:30" x14ac:dyDescent="0.25">
      <c r="A75" s="58"/>
      <c r="B75" s="53"/>
      <c r="C75" s="54"/>
      <c r="D75" s="54"/>
      <c r="E75" s="54"/>
      <c r="F75" s="54"/>
      <c r="G75" s="54"/>
      <c r="H75" s="54"/>
      <c r="I75" s="54"/>
      <c r="J7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5" s="54"/>
      <c r="L7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5" s="82" t="str">
        <f>IFERROR(IF(Table2[[#This Row],[Διαμέρισμα]]="","",VLOOKUP($D$1,'Sheet1 (2)'!A73:D917,4,FALSE)),"")</f>
        <v/>
      </c>
      <c r="N75" s="80" t="str">
        <f>IF(Table2[[#This Row],[Διαμέρισμα]]="","",21)</f>
        <v/>
      </c>
      <c r="O75" s="84" t="str">
        <f>IFERROR(IF(Table2[[#This Row],[Εμβαδόν Τουβλοδομής (εξωτερική τοιχοποιία)]]="","",VLOOKUP($D$1,'Sheet1 (2)'!$A$1:$E$846,5,FALSE)),"")</f>
        <v/>
      </c>
      <c r="P75" s="84" t="str">
        <f>IFERROR(Table2[[#This Row],[Εσωτερική θερμοκρασία]]-Table2[[#This Row],[Εξωτερική θερμοκρασία]],"")</f>
        <v/>
      </c>
      <c r="Q75" s="53"/>
      <c r="R75" s="54"/>
      <c r="S75" s="54"/>
      <c r="T75" s="54"/>
      <c r="U75" s="54"/>
      <c r="V75" s="56"/>
      <c r="W7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5" s="88" t="str">
        <f>IFERROR( Table2[[#This Row],[Εμβαδόν κουφώματος]]*Table1[[#This Row],[Συντελεστής θερμοπερατότητας κουφώματος - εισαγωγή]]/Table2[[#This Row],[Εμβαδόν κουφώματος]],"")</f>
        <v/>
      </c>
      <c r="Y7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5" s="80" t="str">
        <f>IFERROR(Table3[[#This Row],[Qβ.ολ]]/Table2[[#Totals],[Ανηγμένος όγκος (όγκος * πολλαπλασιαστής)]],"")</f>
        <v/>
      </c>
      <c r="AA75" s="80" t="str">
        <f>IFERROR((Table3[[#This Row],[qβ]]*Table2[[#This Row],[Όγκος διαμερίσματος]]+Table2[[#This Row],[Εμβαδόν κουφώματος]]*Table1[[#This Row],[U κουφώματος]]*Table2[[#This Row],[ΔΤ]]),"")</f>
        <v/>
      </c>
      <c r="AB75" s="80" t="str">
        <f>IFERROR(Table3[[#This Row],[Qi]]/Table3[[#Totals],[Qi]],"")</f>
        <v/>
      </c>
      <c r="AC75" s="84" t="str">
        <f>IFERROR(Table3[[#This Row],[εi]]*100,"")</f>
        <v/>
      </c>
      <c r="AD75" s="90" t="str">
        <f>IFERROR(Table3[[#This Row],[πi]]%,"")</f>
        <v/>
      </c>
    </row>
    <row r="76" spans="1:30" x14ac:dyDescent="0.25">
      <c r="A76" s="58"/>
      <c r="B76" s="53"/>
      <c r="C76" s="54"/>
      <c r="D76" s="54"/>
      <c r="E76" s="54"/>
      <c r="F76" s="54"/>
      <c r="G76" s="54"/>
      <c r="H76" s="54"/>
      <c r="I76" s="54"/>
      <c r="J7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6" s="54"/>
      <c r="L7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6" s="82" t="str">
        <f>IFERROR(IF(Table2[[#This Row],[Διαμέρισμα]]="","",VLOOKUP($D$1,'Sheet1 (2)'!A74:D918,4,FALSE)),"")</f>
        <v/>
      </c>
      <c r="N76" s="80" t="str">
        <f>IF(Table2[[#This Row],[Διαμέρισμα]]="","",21)</f>
        <v/>
      </c>
      <c r="O76" s="84" t="str">
        <f>IFERROR(IF(Table2[[#This Row],[Εμβαδόν Τουβλοδομής (εξωτερική τοιχοποιία)]]="","",VLOOKUP($D$1,'Sheet1 (2)'!$A$1:$E$846,5,FALSE)),"")</f>
        <v/>
      </c>
      <c r="P76" s="84" t="str">
        <f>IFERROR(Table2[[#This Row],[Εσωτερική θερμοκρασία]]-Table2[[#This Row],[Εξωτερική θερμοκρασία]],"")</f>
        <v/>
      </c>
      <c r="Q76" s="53"/>
      <c r="R76" s="54"/>
      <c r="S76" s="54"/>
      <c r="T76" s="54"/>
      <c r="U76" s="54"/>
      <c r="V76" s="56"/>
      <c r="W7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6" s="88" t="str">
        <f>IFERROR( Table2[[#This Row],[Εμβαδόν κουφώματος]]*Table1[[#This Row],[Συντελεστής θερμοπερατότητας κουφώματος - εισαγωγή]]/Table2[[#This Row],[Εμβαδόν κουφώματος]],"")</f>
        <v/>
      </c>
      <c r="Y7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6" s="80" t="str">
        <f>IFERROR(Table3[[#This Row],[Qβ.ολ]]/Table2[[#Totals],[Ανηγμένος όγκος (όγκος * πολλαπλασιαστής)]],"")</f>
        <v/>
      </c>
      <c r="AA76" s="80" t="str">
        <f>IFERROR((Table3[[#This Row],[qβ]]*Table2[[#This Row],[Όγκος διαμερίσματος]]+Table2[[#This Row],[Εμβαδόν κουφώματος]]*Table1[[#This Row],[U κουφώματος]]*Table2[[#This Row],[ΔΤ]]),"")</f>
        <v/>
      </c>
      <c r="AB76" s="80" t="str">
        <f>IFERROR(Table3[[#This Row],[Qi]]/Table3[[#Totals],[Qi]],"")</f>
        <v/>
      </c>
      <c r="AC76" s="84" t="str">
        <f>IFERROR(Table3[[#This Row],[εi]]*100,"")</f>
        <v/>
      </c>
      <c r="AD76" s="90" t="str">
        <f>IFERROR(Table3[[#This Row],[πi]]%,"")</f>
        <v/>
      </c>
    </row>
    <row r="77" spans="1:30" x14ac:dyDescent="0.25">
      <c r="A77" s="58"/>
      <c r="B77" s="53"/>
      <c r="C77" s="54"/>
      <c r="D77" s="54"/>
      <c r="E77" s="54"/>
      <c r="F77" s="54"/>
      <c r="G77" s="54"/>
      <c r="H77" s="54"/>
      <c r="I77" s="54"/>
      <c r="J7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7" s="54"/>
      <c r="L7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7" s="82" t="str">
        <f>IFERROR(IF(Table2[[#This Row],[Διαμέρισμα]]="","",VLOOKUP($D$1,'Sheet1 (2)'!A75:D919,4,FALSE)),"")</f>
        <v/>
      </c>
      <c r="N77" s="80" t="str">
        <f>IF(Table2[[#This Row],[Διαμέρισμα]]="","",21)</f>
        <v/>
      </c>
      <c r="O77" s="84" t="str">
        <f>IFERROR(IF(Table2[[#This Row],[Εμβαδόν Τουβλοδομής (εξωτερική τοιχοποιία)]]="","",VLOOKUP($D$1,'Sheet1 (2)'!$A$1:$E$846,5,FALSE)),"")</f>
        <v/>
      </c>
      <c r="P77" s="84" t="str">
        <f>IFERROR(Table2[[#This Row],[Εσωτερική θερμοκρασία]]-Table2[[#This Row],[Εξωτερική θερμοκρασία]],"")</f>
        <v/>
      </c>
      <c r="Q77" s="53"/>
      <c r="R77" s="54"/>
      <c r="S77" s="54"/>
      <c r="T77" s="54"/>
      <c r="U77" s="54"/>
      <c r="V77" s="56"/>
      <c r="W7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7" s="88" t="str">
        <f>IFERROR( Table2[[#This Row],[Εμβαδόν κουφώματος]]*Table1[[#This Row],[Συντελεστής θερμοπερατότητας κουφώματος - εισαγωγή]]/Table2[[#This Row],[Εμβαδόν κουφώματος]],"")</f>
        <v/>
      </c>
      <c r="Y7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7" s="80" t="str">
        <f>IFERROR(Table3[[#This Row],[Qβ.ολ]]/Table2[[#Totals],[Ανηγμένος όγκος (όγκος * πολλαπλασιαστής)]],"")</f>
        <v/>
      </c>
      <c r="AA77" s="80" t="str">
        <f>IFERROR((Table3[[#This Row],[qβ]]*Table2[[#This Row],[Όγκος διαμερίσματος]]+Table2[[#This Row],[Εμβαδόν κουφώματος]]*Table1[[#This Row],[U κουφώματος]]*Table2[[#This Row],[ΔΤ]]),"")</f>
        <v/>
      </c>
      <c r="AB77" s="80" t="str">
        <f>IFERROR(Table3[[#This Row],[Qi]]/Table3[[#Totals],[Qi]],"")</f>
        <v/>
      </c>
      <c r="AC77" s="84" t="str">
        <f>IFERROR(Table3[[#This Row],[εi]]*100,"")</f>
        <v/>
      </c>
      <c r="AD77" s="90" t="str">
        <f>IFERROR(Table3[[#This Row],[πi]]%,"")</f>
        <v/>
      </c>
    </row>
    <row r="78" spans="1:30" x14ac:dyDescent="0.25">
      <c r="A78" s="58"/>
      <c r="B78" s="53"/>
      <c r="C78" s="54"/>
      <c r="D78" s="54"/>
      <c r="E78" s="54"/>
      <c r="F78" s="54"/>
      <c r="G78" s="54"/>
      <c r="H78" s="54"/>
      <c r="I78" s="54"/>
      <c r="J7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8" s="54"/>
      <c r="L7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8" s="82" t="str">
        <f>IFERROR(IF(Table2[[#This Row],[Διαμέρισμα]]="","",VLOOKUP($D$1,'Sheet1 (2)'!A76:D920,4,FALSE)),"")</f>
        <v/>
      </c>
      <c r="N78" s="80" t="str">
        <f>IF(Table2[[#This Row],[Διαμέρισμα]]="","",21)</f>
        <v/>
      </c>
      <c r="O78" s="84" t="str">
        <f>IFERROR(IF(Table2[[#This Row],[Εμβαδόν Τουβλοδομής (εξωτερική τοιχοποιία)]]="","",VLOOKUP($D$1,'Sheet1 (2)'!$A$1:$E$846,5,FALSE)),"")</f>
        <v/>
      </c>
      <c r="P78" s="84" t="str">
        <f>IFERROR(Table2[[#This Row],[Εσωτερική θερμοκρασία]]-Table2[[#This Row],[Εξωτερική θερμοκρασία]],"")</f>
        <v/>
      </c>
      <c r="Q78" s="53"/>
      <c r="R78" s="54"/>
      <c r="S78" s="54"/>
      <c r="T78" s="54"/>
      <c r="U78" s="54"/>
      <c r="V78" s="56"/>
      <c r="W7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8" s="88" t="str">
        <f>IFERROR( Table2[[#This Row],[Εμβαδόν κουφώματος]]*Table1[[#This Row],[Συντελεστής θερμοπερατότητας κουφώματος - εισαγωγή]]/Table2[[#This Row],[Εμβαδόν κουφώματος]],"")</f>
        <v/>
      </c>
      <c r="Y7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8" s="80" t="str">
        <f>IFERROR(Table3[[#This Row],[Qβ.ολ]]/Table2[[#Totals],[Ανηγμένος όγκος (όγκος * πολλαπλασιαστής)]],"")</f>
        <v/>
      </c>
      <c r="AA78" s="80" t="str">
        <f>IFERROR((Table3[[#This Row],[qβ]]*Table2[[#This Row],[Όγκος διαμερίσματος]]+Table2[[#This Row],[Εμβαδόν κουφώματος]]*Table1[[#This Row],[U κουφώματος]]*Table2[[#This Row],[ΔΤ]]),"")</f>
        <v/>
      </c>
      <c r="AB78" s="80" t="str">
        <f>IFERROR(Table3[[#This Row],[Qi]]/Table3[[#Totals],[Qi]],"")</f>
        <v/>
      </c>
      <c r="AC78" s="84" t="str">
        <f>IFERROR(Table3[[#This Row],[εi]]*100,"")</f>
        <v/>
      </c>
      <c r="AD78" s="90" t="str">
        <f>IFERROR(Table3[[#This Row],[πi]]%,"")</f>
        <v/>
      </c>
    </row>
    <row r="79" spans="1:30" x14ac:dyDescent="0.25">
      <c r="A79" s="58"/>
      <c r="B79" s="53"/>
      <c r="C79" s="54"/>
      <c r="D79" s="54"/>
      <c r="E79" s="54"/>
      <c r="F79" s="54"/>
      <c r="G79" s="54"/>
      <c r="H79" s="54"/>
      <c r="I79" s="54"/>
      <c r="J7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79" s="54"/>
      <c r="L7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79" s="82" t="str">
        <f>IFERROR(IF(Table2[[#This Row],[Διαμέρισμα]]="","",VLOOKUP($D$1,'Sheet1 (2)'!A77:D921,4,FALSE)),"")</f>
        <v/>
      </c>
      <c r="N79" s="80" t="str">
        <f>IF(Table2[[#This Row],[Διαμέρισμα]]="","",21)</f>
        <v/>
      </c>
      <c r="O79" s="84" t="str">
        <f>IFERROR(IF(Table2[[#This Row],[Εμβαδόν Τουβλοδομής (εξωτερική τοιχοποιία)]]="","",VLOOKUP($D$1,'Sheet1 (2)'!$A$1:$E$846,5,FALSE)),"")</f>
        <v/>
      </c>
      <c r="P79" s="84" t="str">
        <f>IFERROR(Table2[[#This Row],[Εσωτερική θερμοκρασία]]-Table2[[#This Row],[Εξωτερική θερμοκρασία]],"")</f>
        <v/>
      </c>
      <c r="Q79" s="53"/>
      <c r="R79" s="54"/>
      <c r="S79" s="54"/>
      <c r="T79" s="54"/>
      <c r="U79" s="54"/>
      <c r="V79" s="56"/>
      <c r="W7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79" s="88" t="str">
        <f>IFERROR( Table2[[#This Row],[Εμβαδόν κουφώματος]]*Table1[[#This Row],[Συντελεστής θερμοπερατότητας κουφώματος - εισαγωγή]]/Table2[[#This Row],[Εμβαδόν κουφώματος]],"")</f>
        <v/>
      </c>
      <c r="Y7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79" s="80" t="str">
        <f>IFERROR(Table3[[#This Row],[Qβ.ολ]]/Table2[[#Totals],[Ανηγμένος όγκος (όγκος * πολλαπλασιαστής)]],"")</f>
        <v/>
      </c>
      <c r="AA79" s="80" t="str">
        <f>IFERROR((Table3[[#This Row],[qβ]]*Table2[[#This Row],[Όγκος διαμερίσματος]]+Table2[[#This Row],[Εμβαδόν κουφώματος]]*Table1[[#This Row],[U κουφώματος]]*Table2[[#This Row],[ΔΤ]]),"")</f>
        <v/>
      </c>
      <c r="AB79" s="80" t="str">
        <f>IFERROR(Table3[[#This Row],[Qi]]/Table3[[#Totals],[Qi]],"")</f>
        <v/>
      </c>
      <c r="AC79" s="84" t="str">
        <f>IFERROR(Table3[[#This Row],[εi]]*100,"")</f>
        <v/>
      </c>
      <c r="AD79" s="90" t="str">
        <f>IFERROR(Table3[[#This Row],[πi]]%,"")</f>
        <v/>
      </c>
    </row>
    <row r="80" spans="1:30" x14ac:dyDescent="0.25">
      <c r="A80" s="58"/>
      <c r="B80" s="53"/>
      <c r="C80" s="54"/>
      <c r="D80" s="54"/>
      <c r="E80" s="54"/>
      <c r="F80" s="54"/>
      <c r="G80" s="54"/>
      <c r="H80" s="54"/>
      <c r="I80" s="54"/>
      <c r="J8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0" s="54"/>
      <c r="L8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0" s="82" t="str">
        <f>IFERROR(IF(Table2[[#This Row],[Διαμέρισμα]]="","",VLOOKUP($D$1,'Sheet1 (2)'!A78:D922,4,FALSE)),"")</f>
        <v/>
      </c>
      <c r="N80" s="80" t="str">
        <f>IF(Table2[[#This Row],[Διαμέρισμα]]="","",21)</f>
        <v/>
      </c>
      <c r="O80" s="84" t="str">
        <f>IFERROR(IF(Table2[[#This Row],[Εμβαδόν Τουβλοδομής (εξωτερική τοιχοποιία)]]="","",VLOOKUP($D$1,'Sheet1 (2)'!$A$1:$E$846,5,FALSE)),"")</f>
        <v/>
      </c>
      <c r="P80" s="84" t="str">
        <f>IFERROR(Table2[[#This Row],[Εσωτερική θερμοκρασία]]-Table2[[#This Row],[Εξωτερική θερμοκρασία]],"")</f>
        <v/>
      </c>
      <c r="Q80" s="53"/>
      <c r="R80" s="54"/>
      <c r="S80" s="54"/>
      <c r="T80" s="54"/>
      <c r="U80" s="54"/>
      <c r="V80" s="56"/>
      <c r="W8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0" s="88" t="str">
        <f>IFERROR( Table2[[#This Row],[Εμβαδόν κουφώματος]]*Table1[[#This Row],[Συντελεστής θερμοπερατότητας κουφώματος - εισαγωγή]]/Table2[[#This Row],[Εμβαδόν κουφώματος]],"")</f>
        <v/>
      </c>
      <c r="Y8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0" s="80" t="str">
        <f>IFERROR(Table3[[#This Row],[Qβ.ολ]]/Table2[[#Totals],[Ανηγμένος όγκος (όγκος * πολλαπλασιαστής)]],"")</f>
        <v/>
      </c>
      <c r="AA80" s="80" t="str">
        <f>IFERROR((Table3[[#This Row],[qβ]]*Table2[[#This Row],[Όγκος διαμερίσματος]]+Table2[[#This Row],[Εμβαδόν κουφώματος]]*Table1[[#This Row],[U κουφώματος]]*Table2[[#This Row],[ΔΤ]]),"")</f>
        <v/>
      </c>
      <c r="AB80" s="80" t="str">
        <f>IFERROR(Table3[[#This Row],[Qi]]/Table3[[#Totals],[Qi]],"")</f>
        <v/>
      </c>
      <c r="AC80" s="84" t="str">
        <f>IFERROR(Table3[[#This Row],[εi]]*100,"")</f>
        <v/>
      </c>
      <c r="AD80" s="90" t="str">
        <f>IFERROR(Table3[[#This Row],[πi]]%,"")</f>
        <v/>
      </c>
    </row>
    <row r="81" spans="1:30" x14ac:dyDescent="0.25">
      <c r="A81" s="58"/>
      <c r="B81" s="53"/>
      <c r="C81" s="54"/>
      <c r="D81" s="54"/>
      <c r="E81" s="54"/>
      <c r="F81" s="54"/>
      <c r="G81" s="54"/>
      <c r="H81" s="54"/>
      <c r="I81" s="54"/>
      <c r="J8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1" s="54"/>
      <c r="L8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1" s="82" t="str">
        <f>IFERROR(IF(Table2[[#This Row],[Διαμέρισμα]]="","",VLOOKUP($D$1,'Sheet1 (2)'!A79:D923,4,FALSE)),"")</f>
        <v/>
      </c>
      <c r="N81" s="80" t="str">
        <f>IF(Table2[[#This Row],[Διαμέρισμα]]="","",21)</f>
        <v/>
      </c>
      <c r="O81" s="84" t="str">
        <f>IFERROR(IF(Table2[[#This Row],[Εμβαδόν Τουβλοδομής (εξωτερική τοιχοποιία)]]="","",VLOOKUP($D$1,'Sheet1 (2)'!$A$1:$E$846,5,FALSE)),"")</f>
        <v/>
      </c>
      <c r="P81" s="84" t="str">
        <f>IFERROR(Table2[[#This Row],[Εσωτερική θερμοκρασία]]-Table2[[#This Row],[Εξωτερική θερμοκρασία]],"")</f>
        <v/>
      </c>
      <c r="Q81" s="53"/>
      <c r="R81" s="54"/>
      <c r="S81" s="54"/>
      <c r="T81" s="54"/>
      <c r="U81" s="54"/>
      <c r="V81" s="56"/>
      <c r="W8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1" s="88" t="str">
        <f>IFERROR( Table2[[#This Row],[Εμβαδόν κουφώματος]]*Table1[[#This Row],[Συντελεστής θερμοπερατότητας κουφώματος - εισαγωγή]]/Table2[[#This Row],[Εμβαδόν κουφώματος]],"")</f>
        <v/>
      </c>
      <c r="Y8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1" s="80" t="str">
        <f>IFERROR(Table3[[#This Row],[Qβ.ολ]]/Table2[[#Totals],[Ανηγμένος όγκος (όγκος * πολλαπλασιαστής)]],"")</f>
        <v/>
      </c>
      <c r="AA81" s="80" t="str">
        <f>IFERROR((Table3[[#This Row],[qβ]]*Table2[[#This Row],[Όγκος διαμερίσματος]]+Table2[[#This Row],[Εμβαδόν κουφώματος]]*Table1[[#This Row],[U κουφώματος]]*Table2[[#This Row],[ΔΤ]]),"")</f>
        <v/>
      </c>
      <c r="AB81" s="80" t="str">
        <f>IFERROR(Table3[[#This Row],[Qi]]/Table3[[#Totals],[Qi]],"")</f>
        <v/>
      </c>
      <c r="AC81" s="84" t="str">
        <f>IFERROR(Table3[[#This Row],[εi]]*100,"")</f>
        <v/>
      </c>
      <c r="AD81" s="90" t="str">
        <f>IFERROR(Table3[[#This Row],[πi]]%,"")</f>
        <v/>
      </c>
    </row>
    <row r="82" spans="1:30" x14ac:dyDescent="0.25">
      <c r="A82" s="58"/>
      <c r="B82" s="53"/>
      <c r="C82" s="54"/>
      <c r="D82" s="54"/>
      <c r="E82" s="54"/>
      <c r="F82" s="54"/>
      <c r="G82" s="54"/>
      <c r="H82" s="54"/>
      <c r="I82" s="54"/>
      <c r="J8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2" s="54"/>
      <c r="L8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2" s="82" t="str">
        <f>IFERROR(IF(Table2[[#This Row],[Διαμέρισμα]]="","",VLOOKUP($D$1,'Sheet1 (2)'!A80:D924,4,FALSE)),"")</f>
        <v/>
      </c>
      <c r="N82" s="80" t="str">
        <f>IF(Table2[[#This Row],[Διαμέρισμα]]="","",21)</f>
        <v/>
      </c>
      <c r="O82" s="84" t="str">
        <f>IFERROR(IF(Table2[[#This Row],[Εμβαδόν Τουβλοδομής (εξωτερική τοιχοποιία)]]="","",VLOOKUP($D$1,'Sheet1 (2)'!$A$1:$E$846,5,FALSE)),"")</f>
        <v/>
      </c>
      <c r="P82" s="84" t="str">
        <f>IFERROR(Table2[[#This Row],[Εσωτερική θερμοκρασία]]-Table2[[#This Row],[Εξωτερική θερμοκρασία]],"")</f>
        <v/>
      </c>
      <c r="Q82" s="53"/>
      <c r="R82" s="54"/>
      <c r="S82" s="54"/>
      <c r="T82" s="54"/>
      <c r="U82" s="54"/>
      <c r="V82" s="56"/>
      <c r="W8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2" s="88" t="str">
        <f>IFERROR( Table2[[#This Row],[Εμβαδόν κουφώματος]]*Table1[[#This Row],[Συντελεστής θερμοπερατότητας κουφώματος - εισαγωγή]]/Table2[[#This Row],[Εμβαδόν κουφώματος]],"")</f>
        <v/>
      </c>
      <c r="Y8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2" s="80" t="str">
        <f>IFERROR(Table3[[#This Row],[Qβ.ολ]]/Table2[[#Totals],[Ανηγμένος όγκος (όγκος * πολλαπλασιαστής)]],"")</f>
        <v/>
      </c>
      <c r="AA82" s="80" t="str">
        <f>IFERROR((Table3[[#This Row],[qβ]]*Table2[[#This Row],[Όγκος διαμερίσματος]]+Table2[[#This Row],[Εμβαδόν κουφώματος]]*Table1[[#This Row],[U κουφώματος]]*Table2[[#This Row],[ΔΤ]]),"")</f>
        <v/>
      </c>
      <c r="AB82" s="80" t="str">
        <f>IFERROR(Table3[[#This Row],[Qi]]/Table3[[#Totals],[Qi]],"")</f>
        <v/>
      </c>
      <c r="AC82" s="84" t="str">
        <f>IFERROR(Table3[[#This Row],[εi]]*100,"")</f>
        <v/>
      </c>
      <c r="AD82" s="90" t="str">
        <f>IFERROR(Table3[[#This Row],[πi]]%,"")</f>
        <v/>
      </c>
    </row>
    <row r="83" spans="1:30" x14ac:dyDescent="0.25">
      <c r="A83" s="58"/>
      <c r="B83" s="53"/>
      <c r="C83" s="54"/>
      <c r="D83" s="54"/>
      <c r="E83" s="54"/>
      <c r="F83" s="54"/>
      <c r="G83" s="54"/>
      <c r="H83" s="54"/>
      <c r="I83" s="54"/>
      <c r="J8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3" s="54"/>
      <c r="L8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3" s="82" t="str">
        <f>IFERROR(IF(Table2[[#This Row],[Διαμέρισμα]]="","",VLOOKUP($D$1,'Sheet1 (2)'!A81:D925,4,FALSE)),"")</f>
        <v/>
      </c>
      <c r="N83" s="80" t="str">
        <f>IF(Table2[[#This Row],[Διαμέρισμα]]="","",21)</f>
        <v/>
      </c>
      <c r="O83" s="84" t="str">
        <f>IFERROR(IF(Table2[[#This Row],[Εμβαδόν Τουβλοδομής (εξωτερική τοιχοποιία)]]="","",VLOOKUP($D$1,'Sheet1 (2)'!$A$1:$E$846,5,FALSE)),"")</f>
        <v/>
      </c>
      <c r="P83" s="84" t="str">
        <f>IFERROR(Table2[[#This Row],[Εσωτερική θερμοκρασία]]-Table2[[#This Row],[Εξωτερική θερμοκρασία]],"")</f>
        <v/>
      </c>
      <c r="Q83" s="53"/>
      <c r="R83" s="54"/>
      <c r="S83" s="54"/>
      <c r="T83" s="54"/>
      <c r="U83" s="54"/>
      <c r="V83" s="56"/>
      <c r="W8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3" s="88" t="str">
        <f>IFERROR( Table2[[#This Row],[Εμβαδόν κουφώματος]]*Table1[[#This Row],[Συντελεστής θερμοπερατότητας κουφώματος - εισαγωγή]]/Table2[[#This Row],[Εμβαδόν κουφώματος]],"")</f>
        <v/>
      </c>
      <c r="Y8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3" s="80" t="str">
        <f>IFERROR(Table3[[#This Row],[Qβ.ολ]]/Table2[[#Totals],[Ανηγμένος όγκος (όγκος * πολλαπλασιαστής)]],"")</f>
        <v/>
      </c>
      <c r="AA83" s="80" t="str">
        <f>IFERROR((Table3[[#This Row],[qβ]]*Table2[[#This Row],[Όγκος διαμερίσματος]]+Table2[[#This Row],[Εμβαδόν κουφώματος]]*Table1[[#This Row],[U κουφώματος]]*Table2[[#This Row],[ΔΤ]]),"")</f>
        <v/>
      </c>
      <c r="AB83" s="80" t="str">
        <f>IFERROR(Table3[[#This Row],[Qi]]/Table3[[#Totals],[Qi]],"")</f>
        <v/>
      </c>
      <c r="AC83" s="84" t="str">
        <f>IFERROR(Table3[[#This Row],[εi]]*100,"")</f>
        <v/>
      </c>
      <c r="AD83" s="90" t="str">
        <f>IFERROR(Table3[[#This Row],[πi]]%,"")</f>
        <v/>
      </c>
    </row>
    <row r="84" spans="1:30" x14ac:dyDescent="0.25">
      <c r="A84" s="58"/>
      <c r="B84" s="53"/>
      <c r="C84" s="54"/>
      <c r="D84" s="54"/>
      <c r="E84" s="54"/>
      <c r="F84" s="54"/>
      <c r="G84" s="54"/>
      <c r="H84" s="54"/>
      <c r="I84" s="54"/>
      <c r="J84"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4" s="54"/>
      <c r="L84"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4" s="82" t="str">
        <f>IFERROR(IF(Table2[[#This Row],[Διαμέρισμα]]="","",VLOOKUP($D$1,'Sheet1 (2)'!A82:D926,4,FALSE)),"")</f>
        <v/>
      </c>
      <c r="N84" s="80" t="str">
        <f>IF(Table2[[#This Row],[Διαμέρισμα]]="","",21)</f>
        <v/>
      </c>
      <c r="O84" s="84" t="str">
        <f>IFERROR(IF(Table2[[#This Row],[Εμβαδόν Τουβλοδομής (εξωτερική τοιχοποιία)]]="","",VLOOKUP($D$1,'Sheet1 (2)'!$A$1:$E$846,5,FALSE)),"")</f>
        <v/>
      </c>
      <c r="P84" s="84" t="str">
        <f>IFERROR(Table2[[#This Row],[Εσωτερική θερμοκρασία]]-Table2[[#This Row],[Εξωτερική θερμοκρασία]],"")</f>
        <v/>
      </c>
      <c r="Q84" s="53"/>
      <c r="R84" s="54"/>
      <c r="S84" s="54"/>
      <c r="T84" s="54"/>
      <c r="U84" s="54"/>
      <c r="V84" s="56"/>
      <c r="W84"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4" s="88" t="str">
        <f>IFERROR( Table2[[#This Row],[Εμβαδόν κουφώματος]]*Table1[[#This Row],[Συντελεστής θερμοπερατότητας κουφώματος - εισαγωγή]]/Table2[[#This Row],[Εμβαδόν κουφώματος]],"")</f>
        <v/>
      </c>
      <c r="Y84"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4" s="80" t="str">
        <f>IFERROR(Table3[[#This Row],[Qβ.ολ]]/Table2[[#Totals],[Ανηγμένος όγκος (όγκος * πολλαπλασιαστής)]],"")</f>
        <v/>
      </c>
      <c r="AA84" s="80" t="str">
        <f>IFERROR((Table3[[#This Row],[qβ]]*Table2[[#This Row],[Όγκος διαμερίσματος]]+Table2[[#This Row],[Εμβαδόν κουφώματος]]*Table1[[#This Row],[U κουφώματος]]*Table2[[#This Row],[ΔΤ]]),"")</f>
        <v/>
      </c>
      <c r="AB84" s="80" t="str">
        <f>IFERROR(Table3[[#This Row],[Qi]]/Table3[[#Totals],[Qi]],"")</f>
        <v/>
      </c>
      <c r="AC84" s="84" t="str">
        <f>IFERROR(Table3[[#This Row],[εi]]*100,"")</f>
        <v/>
      </c>
      <c r="AD84" s="90" t="str">
        <f>IFERROR(Table3[[#This Row],[πi]]%,"")</f>
        <v/>
      </c>
    </row>
    <row r="85" spans="1:30" x14ac:dyDescent="0.25">
      <c r="A85" s="58"/>
      <c r="B85" s="53"/>
      <c r="C85" s="54"/>
      <c r="D85" s="54"/>
      <c r="E85" s="54"/>
      <c r="F85" s="54"/>
      <c r="G85" s="54"/>
      <c r="H85" s="54"/>
      <c r="I85" s="54"/>
      <c r="J8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5" s="54"/>
      <c r="L8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5" s="82" t="str">
        <f>IFERROR(IF(Table2[[#This Row],[Διαμέρισμα]]="","",VLOOKUP($D$1,'Sheet1 (2)'!A83:D927,4,FALSE)),"")</f>
        <v/>
      </c>
      <c r="N85" s="80" t="str">
        <f>IF(Table2[[#This Row],[Διαμέρισμα]]="","",21)</f>
        <v/>
      </c>
      <c r="O85" s="84" t="str">
        <f>IFERROR(IF(Table2[[#This Row],[Εμβαδόν Τουβλοδομής (εξωτερική τοιχοποιία)]]="","",VLOOKUP($D$1,'Sheet1 (2)'!$A$1:$E$846,5,FALSE)),"")</f>
        <v/>
      </c>
      <c r="P85" s="84" t="str">
        <f>IFERROR(Table2[[#This Row],[Εσωτερική θερμοκρασία]]-Table2[[#This Row],[Εξωτερική θερμοκρασία]],"")</f>
        <v/>
      </c>
      <c r="Q85" s="53"/>
      <c r="R85" s="54"/>
      <c r="S85" s="54"/>
      <c r="T85" s="54"/>
      <c r="U85" s="54"/>
      <c r="V85" s="56"/>
      <c r="W8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5" s="88" t="str">
        <f>IFERROR( Table2[[#This Row],[Εμβαδόν κουφώματος]]*Table1[[#This Row],[Συντελεστής θερμοπερατότητας κουφώματος - εισαγωγή]]/Table2[[#This Row],[Εμβαδόν κουφώματος]],"")</f>
        <v/>
      </c>
      <c r="Y8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5" s="80" t="str">
        <f>IFERROR(Table3[[#This Row],[Qβ.ολ]]/Table2[[#Totals],[Ανηγμένος όγκος (όγκος * πολλαπλασιαστής)]],"")</f>
        <v/>
      </c>
      <c r="AA85" s="80" t="str">
        <f>IFERROR((Table3[[#This Row],[qβ]]*Table2[[#This Row],[Όγκος διαμερίσματος]]+Table2[[#This Row],[Εμβαδόν κουφώματος]]*Table1[[#This Row],[U κουφώματος]]*Table2[[#This Row],[ΔΤ]]),"")</f>
        <v/>
      </c>
      <c r="AB85" s="80" t="str">
        <f>IFERROR(Table3[[#This Row],[Qi]]/Table3[[#Totals],[Qi]],"")</f>
        <v/>
      </c>
      <c r="AC85" s="84" t="str">
        <f>IFERROR(Table3[[#This Row],[εi]]*100,"")</f>
        <v/>
      </c>
      <c r="AD85" s="90" t="str">
        <f>IFERROR(Table3[[#This Row],[πi]]%,"")</f>
        <v/>
      </c>
    </row>
    <row r="86" spans="1:30" x14ac:dyDescent="0.25">
      <c r="A86" s="58"/>
      <c r="B86" s="53"/>
      <c r="C86" s="54"/>
      <c r="D86" s="54"/>
      <c r="E86" s="54"/>
      <c r="F86" s="54"/>
      <c r="G86" s="54"/>
      <c r="H86" s="54"/>
      <c r="I86" s="54"/>
      <c r="J8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6" s="54"/>
      <c r="L8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6" s="82" t="str">
        <f>IFERROR(IF(Table2[[#This Row],[Διαμέρισμα]]="","",VLOOKUP($D$1,'Sheet1 (2)'!A84:D928,4,FALSE)),"")</f>
        <v/>
      </c>
      <c r="N86" s="80" t="str">
        <f>IF(Table2[[#This Row],[Διαμέρισμα]]="","",21)</f>
        <v/>
      </c>
      <c r="O86" s="84" t="str">
        <f>IFERROR(IF(Table2[[#This Row],[Εμβαδόν Τουβλοδομής (εξωτερική τοιχοποιία)]]="","",VLOOKUP($D$1,'Sheet1 (2)'!$A$1:$E$846,5,FALSE)),"")</f>
        <v/>
      </c>
      <c r="P86" s="84" t="str">
        <f>IFERROR(Table2[[#This Row],[Εσωτερική θερμοκρασία]]-Table2[[#This Row],[Εξωτερική θερμοκρασία]],"")</f>
        <v/>
      </c>
      <c r="Q86" s="53"/>
      <c r="R86" s="54"/>
      <c r="S86" s="54"/>
      <c r="T86" s="54"/>
      <c r="U86" s="54"/>
      <c r="V86" s="56"/>
      <c r="W8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6" s="88" t="str">
        <f>IFERROR( Table2[[#This Row],[Εμβαδόν κουφώματος]]*Table1[[#This Row],[Συντελεστής θερμοπερατότητας κουφώματος - εισαγωγή]]/Table2[[#This Row],[Εμβαδόν κουφώματος]],"")</f>
        <v/>
      </c>
      <c r="Y8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6" s="80" t="str">
        <f>IFERROR(Table3[[#This Row],[Qβ.ολ]]/Table2[[#Totals],[Ανηγμένος όγκος (όγκος * πολλαπλασιαστής)]],"")</f>
        <v/>
      </c>
      <c r="AA86" s="80" t="str">
        <f>IFERROR((Table3[[#This Row],[qβ]]*Table2[[#This Row],[Όγκος διαμερίσματος]]+Table2[[#This Row],[Εμβαδόν κουφώματος]]*Table1[[#This Row],[U κουφώματος]]*Table2[[#This Row],[ΔΤ]]),"")</f>
        <v/>
      </c>
      <c r="AB86" s="80" t="str">
        <f>IFERROR(Table3[[#This Row],[Qi]]/Table3[[#Totals],[Qi]],"")</f>
        <v/>
      </c>
      <c r="AC86" s="84" t="str">
        <f>IFERROR(Table3[[#This Row],[εi]]*100,"")</f>
        <v/>
      </c>
      <c r="AD86" s="90" t="str">
        <f>IFERROR(Table3[[#This Row],[πi]]%,"")</f>
        <v/>
      </c>
    </row>
    <row r="87" spans="1:30" x14ac:dyDescent="0.25">
      <c r="A87" s="58"/>
      <c r="B87" s="53"/>
      <c r="C87" s="54"/>
      <c r="D87" s="54"/>
      <c r="E87" s="54"/>
      <c r="F87" s="54"/>
      <c r="G87" s="54"/>
      <c r="H87" s="54"/>
      <c r="I87" s="54"/>
      <c r="J8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7" s="54"/>
      <c r="L8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7" s="82" t="str">
        <f>IFERROR(IF(Table2[[#This Row],[Διαμέρισμα]]="","",VLOOKUP($D$1,'Sheet1 (2)'!A85:D929,4,FALSE)),"")</f>
        <v/>
      </c>
      <c r="N87" s="80" t="str">
        <f>IF(Table2[[#This Row],[Διαμέρισμα]]="","",21)</f>
        <v/>
      </c>
      <c r="O87" s="84" t="str">
        <f>IFERROR(IF(Table2[[#This Row],[Εμβαδόν Τουβλοδομής (εξωτερική τοιχοποιία)]]="","",VLOOKUP($D$1,'Sheet1 (2)'!$A$1:$E$846,5,FALSE)),"")</f>
        <v/>
      </c>
      <c r="P87" s="84" t="str">
        <f>IFERROR(Table2[[#This Row],[Εσωτερική θερμοκρασία]]-Table2[[#This Row],[Εξωτερική θερμοκρασία]],"")</f>
        <v/>
      </c>
      <c r="Q87" s="53"/>
      <c r="R87" s="54"/>
      <c r="S87" s="54"/>
      <c r="T87" s="54"/>
      <c r="U87" s="54"/>
      <c r="V87" s="56"/>
      <c r="W8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7" s="88" t="str">
        <f>IFERROR( Table2[[#This Row],[Εμβαδόν κουφώματος]]*Table1[[#This Row],[Συντελεστής θερμοπερατότητας κουφώματος - εισαγωγή]]/Table2[[#This Row],[Εμβαδόν κουφώματος]],"")</f>
        <v/>
      </c>
      <c r="Y8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7" s="80" t="str">
        <f>IFERROR(Table3[[#This Row],[Qβ.ολ]]/Table2[[#Totals],[Ανηγμένος όγκος (όγκος * πολλαπλασιαστής)]],"")</f>
        <v/>
      </c>
      <c r="AA87" s="80" t="str">
        <f>IFERROR((Table3[[#This Row],[qβ]]*Table2[[#This Row],[Όγκος διαμερίσματος]]+Table2[[#This Row],[Εμβαδόν κουφώματος]]*Table1[[#This Row],[U κουφώματος]]*Table2[[#This Row],[ΔΤ]]),"")</f>
        <v/>
      </c>
      <c r="AB87" s="80" t="str">
        <f>IFERROR(Table3[[#This Row],[Qi]]/Table3[[#Totals],[Qi]],"")</f>
        <v/>
      </c>
      <c r="AC87" s="84" t="str">
        <f>IFERROR(Table3[[#This Row],[εi]]*100,"")</f>
        <v/>
      </c>
      <c r="AD87" s="90" t="str">
        <f>IFERROR(Table3[[#This Row],[πi]]%,"")</f>
        <v/>
      </c>
    </row>
    <row r="88" spans="1:30" x14ac:dyDescent="0.25">
      <c r="A88" s="58"/>
      <c r="B88" s="53"/>
      <c r="C88" s="54"/>
      <c r="D88" s="54"/>
      <c r="E88" s="54"/>
      <c r="F88" s="54"/>
      <c r="G88" s="54"/>
      <c r="H88" s="54"/>
      <c r="I88" s="54"/>
      <c r="J8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8" s="54"/>
      <c r="L8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8" s="82" t="str">
        <f>IFERROR(IF(Table2[[#This Row],[Διαμέρισμα]]="","",VLOOKUP($D$1,'Sheet1 (2)'!A86:D930,4,FALSE)),"")</f>
        <v/>
      </c>
      <c r="N88" s="80" t="str">
        <f>IF(Table2[[#This Row],[Διαμέρισμα]]="","",21)</f>
        <v/>
      </c>
      <c r="O88" s="84" t="str">
        <f>IFERROR(IF(Table2[[#This Row],[Εμβαδόν Τουβλοδομής (εξωτερική τοιχοποιία)]]="","",VLOOKUP($D$1,'Sheet1 (2)'!$A$1:$E$846,5,FALSE)),"")</f>
        <v/>
      </c>
      <c r="P88" s="84" t="str">
        <f>IFERROR(Table2[[#This Row],[Εσωτερική θερμοκρασία]]-Table2[[#This Row],[Εξωτερική θερμοκρασία]],"")</f>
        <v/>
      </c>
      <c r="Q88" s="53"/>
      <c r="R88" s="54"/>
      <c r="S88" s="54"/>
      <c r="T88" s="54"/>
      <c r="U88" s="54"/>
      <c r="V88" s="56"/>
      <c r="W8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8" s="88" t="str">
        <f>IFERROR( Table2[[#This Row],[Εμβαδόν κουφώματος]]*Table1[[#This Row],[Συντελεστής θερμοπερατότητας κουφώματος - εισαγωγή]]/Table2[[#This Row],[Εμβαδόν κουφώματος]],"")</f>
        <v/>
      </c>
      <c r="Y8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8" s="80" t="str">
        <f>IFERROR(Table3[[#This Row],[Qβ.ολ]]/Table2[[#Totals],[Ανηγμένος όγκος (όγκος * πολλαπλασιαστής)]],"")</f>
        <v/>
      </c>
      <c r="AA88" s="80" t="str">
        <f>IFERROR((Table3[[#This Row],[qβ]]*Table2[[#This Row],[Όγκος διαμερίσματος]]+Table2[[#This Row],[Εμβαδόν κουφώματος]]*Table1[[#This Row],[U κουφώματος]]*Table2[[#This Row],[ΔΤ]]),"")</f>
        <v/>
      </c>
      <c r="AB88" s="80" t="str">
        <f>IFERROR(Table3[[#This Row],[Qi]]/Table3[[#Totals],[Qi]],"")</f>
        <v/>
      </c>
      <c r="AC88" s="84" t="str">
        <f>IFERROR(Table3[[#This Row],[εi]]*100,"")</f>
        <v/>
      </c>
      <c r="AD88" s="90" t="str">
        <f>IFERROR(Table3[[#This Row],[πi]]%,"")</f>
        <v/>
      </c>
    </row>
    <row r="89" spans="1:30" x14ac:dyDescent="0.25">
      <c r="A89" s="58"/>
      <c r="B89" s="53"/>
      <c r="C89" s="54"/>
      <c r="D89" s="54"/>
      <c r="E89" s="54"/>
      <c r="F89" s="54"/>
      <c r="G89" s="54"/>
      <c r="H89" s="54"/>
      <c r="I89" s="54"/>
      <c r="J8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89" s="54"/>
      <c r="L8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89" s="82" t="str">
        <f>IFERROR(IF(Table2[[#This Row],[Διαμέρισμα]]="","",VLOOKUP($D$1,'Sheet1 (2)'!A87:D931,4,FALSE)),"")</f>
        <v/>
      </c>
      <c r="N89" s="80" t="str">
        <f>IF(Table2[[#This Row],[Διαμέρισμα]]="","",21)</f>
        <v/>
      </c>
      <c r="O89" s="84" t="str">
        <f>IFERROR(IF(Table2[[#This Row],[Εμβαδόν Τουβλοδομής (εξωτερική τοιχοποιία)]]="","",VLOOKUP($D$1,'Sheet1 (2)'!$A$1:$E$846,5,FALSE)),"")</f>
        <v/>
      </c>
      <c r="P89" s="84" t="str">
        <f>IFERROR(Table2[[#This Row],[Εσωτερική θερμοκρασία]]-Table2[[#This Row],[Εξωτερική θερμοκρασία]],"")</f>
        <v/>
      </c>
      <c r="Q89" s="53"/>
      <c r="R89" s="54"/>
      <c r="S89" s="54"/>
      <c r="T89" s="54"/>
      <c r="U89" s="54"/>
      <c r="V89" s="56"/>
      <c r="W8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89" s="88" t="str">
        <f>IFERROR( Table2[[#This Row],[Εμβαδόν κουφώματος]]*Table1[[#This Row],[Συντελεστής θερμοπερατότητας κουφώματος - εισαγωγή]]/Table2[[#This Row],[Εμβαδόν κουφώματος]],"")</f>
        <v/>
      </c>
      <c r="Y8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89" s="80" t="str">
        <f>IFERROR(Table3[[#This Row],[Qβ.ολ]]/Table2[[#Totals],[Ανηγμένος όγκος (όγκος * πολλαπλασιαστής)]],"")</f>
        <v/>
      </c>
      <c r="AA89" s="80" t="str">
        <f>IFERROR((Table3[[#This Row],[qβ]]*Table2[[#This Row],[Όγκος διαμερίσματος]]+Table2[[#This Row],[Εμβαδόν κουφώματος]]*Table1[[#This Row],[U κουφώματος]]*Table2[[#This Row],[ΔΤ]]),"")</f>
        <v/>
      </c>
      <c r="AB89" s="80" t="str">
        <f>IFERROR(Table3[[#This Row],[Qi]]/Table3[[#Totals],[Qi]],"")</f>
        <v/>
      </c>
      <c r="AC89" s="84" t="str">
        <f>IFERROR(Table3[[#This Row],[εi]]*100,"")</f>
        <v/>
      </c>
      <c r="AD89" s="90" t="str">
        <f>IFERROR(Table3[[#This Row],[πi]]%,"")</f>
        <v/>
      </c>
    </row>
    <row r="90" spans="1:30" x14ac:dyDescent="0.25">
      <c r="A90" s="58"/>
      <c r="B90" s="53"/>
      <c r="C90" s="54"/>
      <c r="D90" s="54"/>
      <c r="E90" s="54"/>
      <c r="F90" s="54"/>
      <c r="G90" s="54"/>
      <c r="H90" s="54"/>
      <c r="I90" s="54"/>
      <c r="J9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0" s="54"/>
      <c r="L9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0" s="82" t="str">
        <f>IFERROR(IF(Table2[[#This Row],[Διαμέρισμα]]="","",VLOOKUP($D$1,'Sheet1 (2)'!A88:D932,4,FALSE)),"")</f>
        <v/>
      </c>
      <c r="N90" s="80" t="str">
        <f>IF(Table2[[#This Row],[Διαμέρισμα]]="","",21)</f>
        <v/>
      </c>
      <c r="O90" s="84" t="str">
        <f>IFERROR(IF(Table2[[#This Row],[Εμβαδόν Τουβλοδομής (εξωτερική τοιχοποιία)]]="","",VLOOKUP($D$1,'Sheet1 (2)'!$A$1:$E$846,5,FALSE)),"")</f>
        <v/>
      </c>
      <c r="P90" s="84" t="str">
        <f>IFERROR(Table2[[#This Row],[Εσωτερική θερμοκρασία]]-Table2[[#This Row],[Εξωτερική θερμοκρασία]],"")</f>
        <v/>
      </c>
      <c r="Q90" s="53"/>
      <c r="R90" s="54"/>
      <c r="S90" s="54"/>
      <c r="T90" s="54"/>
      <c r="U90" s="54"/>
      <c r="V90" s="56"/>
      <c r="W9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0" s="88" t="str">
        <f>IFERROR( Table2[[#This Row],[Εμβαδόν κουφώματος]]*Table1[[#This Row],[Συντελεστής θερμοπερατότητας κουφώματος - εισαγωγή]]/Table2[[#This Row],[Εμβαδόν κουφώματος]],"")</f>
        <v/>
      </c>
      <c r="Y9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0" s="80" t="str">
        <f>IFERROR(Table3[[#This Row],[Qβ.ολ]]/Table2[[#Totals],[Ανηγμένος όγκος (όγκος * πολλαπλασιαστής)]],"")</f>
        <v/>
      </c>
      <c r="AA90" s="80" t="str">
        <f>IFERROR((Table3[[#This Row],[qβ]]*Table2[[#This Row],[Όγκος διαμερίσματος]]+Table2[[#This Row],[Εμβαδόν κουφώματος]]*Table1[[#This Row],[U κουφώματος]]*Table2[[#This Row],[ΔΤ]]),"")</f>
        <v/>
      </c>
      <c r="AB90" s="80" t="str">
        <f>IFERROR(Table3[[#This Row],[Qi]]/Table3[[#Totals],[Qi]],"")</f>
        <v/>
      </c>
      <c r="AC90" s="84" t="str">
        <f>IFERROR(Table3[[#This Row],[εi]]*100,"")</f>
        <v/>
      </c>
      <c r="AD90" s="90" t="str">
        <f>IFERROR(Table3[[#This Row],[πi]]%,"")</f>
        <v/>
      </c>
    </row>
    <row r="91" spans="1:30" x14ac:dyDescent="0.25">
      <c r="A91" s="58"/>
      <c r="B91" s="53"/>
      <c r="C91" s="54"/>
      <c r="D91" s="54"/>
      <c r="E91" s="54"/>
      <c r="F91" s="54"/>
      <c r="G91" s="54"/>
      <c r="H91" s="54"/>
      <c r="I91" s="54"/>
      <c r="J9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1" s="54"/>
      <c r="L9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1" s="82" t="str">
        <f>IFERROR(IF(Table2[[#This Row],[Διαμέρισμα]]="","",VLOOKUP($D$1,'Sheet1 (2)'!A89:D933,4,FALSE)),"")</f>
        <v/>
      </c>
      <c r="N91" s="80" t="str">
        <f>IF(Table2[[#This Row],[Διαμέρισμα]]="","",21)</f>
        <v/>
      </c>
      <c r="O91" s="84" t="str">
        <f>IFERROR(IF(Table2[[#This Row],[Εμβαδόν Τουβλοδομής (εξωτερική τοιχοποιία)]]="","",VLOOKUP($D$1,'Sheet1 (2)'!$A$1:$E$846,5,FALSE)),"")</f>
        <v/>
      </c>
      <c r="P91" s="84" t="str">
        <f>IFERROR(Table2[[#This Row],[Εσωτερική θερμοκρασία]]-Table2[[#This Row],[Εξωτερική θερμοκρασία]],"")</f>
        <v/>
      </c>
      <c r="Q91" s="53"/>
      <c r="R91" s="54"/>
      <c r="S91" s="54"/>
      <c r="T91" s="54"/>
      <c r="U91" s="54"/>
      <c r="V91" s="56"/>
      <c r="W9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1" s="88" t="str">
        <f>IFERROR( Table2[[#This Row],[Εμβαδόν κουφώματος]]*Table1[[#This Row],[Συντελεστής θερμοπερατότητας κουφώματος - εισαγωγή]]/Table2[[#This Row],[Εμβαδόν κουφώματος]],"")</f>
        <v/>
      </c>
      <c r="Y9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1" s="80" t="str">
        <f>IFERROR(Table3[[#This Row],[Qβ.ολ]]/Table2[[#Totals],[Ανηγμένος όγκος (όγκος * πολλαπλασιαστής)]],"")</f>
        <v/>
      </c>
      <c r="AA91" s="80" t="str">
        <f>IFERROR((Table3[[#This Row],[qβ]]*Table2[[#This Row],[Όγκος διαμερίσματος]]+Table2[[#This Row],[Εμβαδόν κουφώματος]]*Table1[[#This Row],[U κουφώματος]]*Table2[[#This Row],[ΔΤ]]),"")</f>
        <v/>
      </c>
      <c r="AB91" s="80" t="str">
        <f>IFERROR(Table3[[#This Row],[Qi]]/Table3[[#Totals],[Qi]],"")</f>
        <v/>
      </c>
      <c r="AC91" s="84" t="str">
        <f>IFERROR(Table3[[#This Row],[εi]]*100,"")</f>
        <v/>
      </c>
      <c r="AD91" s="90" t="str">
        <f>IFERROR(Table3[[#This Row],[πi]]%,"")</f>
        <v/>
      </c>
    </row>
    <row r="92" spans="1:30" x14ac:dyDescent="0.25">
      <c r="A92" s="58"/>
      <c r="B92" s="53"/>
      <c r="C92" s="54"/>
      <c r="D92" s="54"/>
      <c r="E92" s="54"/>
      <c r="F92" s="54"/>
      <c r="G92" s="54"/>
      <c r="H92" s="54"/>
      <c r="I92" s="54"/>
      <c r="J9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2" s="54"/>
      <c r="L9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2" s="82" t="str">
        <f>IFERROR(IF(Table2[[#This Row],[Διαμέρισμα]]="","",VLOOKUP($D$1,'Sheet1 (2)'!A90:D934,4,FALSE)),"")</f>
        <v/>
      </c>
      <c r="N92" s="80" t="str">
        <f>IF(Table2[[#This Row],[Διαμέρισμα]]="","",21)</f>
        <v/>
      </c>
      <c r="O92" s="84" t="str">
        <f>IFERROR(IF(Table2[[#This Row],[Εμβαδόν Τουβλοδομής (εξωτερική τοιχοποιία)]]="","",VLOOKUP($D$1,'Sheet1 (2)'!$A$1:$E$846,5,FALSE)),"")</f>
        <v/>
      </c>
      <c r="P92" s="84" t="str">
        <f>IFERROR(Table2[[#This Row],[Εσωτερική θερμοκρασία]]-Table2[[#This Row],[Εξωτερική θερμοκρασία]],"")</f>
        <v/>
      </c>
      <c r="Q92" s="53"/>
      <c r="R92" s="54"/>
      <c r="S92" s="54"/>
      <c r="T92" s="54"/>
      <c r="U92" s="54"/>
      <c r="V92" s="56"/>
      <c r="W9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2" s="88" t="str">
        <f>IFERROR( Table2[[#This Row],[Εμβαδόν κουφώματος]]*Table1[[#This Row],[Συντελεστής θερμοπερατότητας κουφώματος - εισαγωγή]]/Table2[[#This Row],[Εμβαδόν κουφώματος]],"")</f>
        <v/>
      </c>
      <c r="Y9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2" s="80" t="str">
        <f>IFERROR(Table3[[#This Row],[Qβ.ολ]]/Table2[[#Totals],[Ανηγμένος όγκος (όγκος * πολλαπλασιαστής)]],"")</f>
        <v/>
      </c>
      <c r="AA92" s="80" t="str">
        <f>IFERROR((Table3[[#This Row],[qβ]]*Table2[[#This Row],[Όγκος διαμερίσματος]]+Table2[[#This Row],[Εμβαδόν κουφώματος]]*Table1[[#This Row],[U κουφώματος]]*Table2[[#This Row],[ΔΤ]]),"")</f>
        <v/>
      </c>
      <c r="AB92" s="80" t="str">
        <f>IFERROR(Table3[[#This Row],[Qi]]/Table3[[#Totals],[Qi]],"")</f>
        <v/>
      </c>
      <c r="AC92" s="84" t="str">
        <f>IFERROR(Table3[[#This Row],[εi]]*100,"")</f>
        <v/>
      </c>
      <c r="AD92" s="90" t="str">
        <f>IFERROR(Table3[[#This Row],[πi]]%,"")</f>
        <v/>
      </c>
    </row>
    <row r="93" spans="1:30" x14ac:dyDescent="0.25">
      <c r="A93" s="58"/>
      <c r="B93" s="53"/>
      <c r="C93" s="54"/>
      <c r="D93" s="54"/>
      <c r="E93" s="54"/>
      <c r="F93" s="54"/>
      <c r="G93" s="54"/>
      <c r="H93" s="54"/>
      <c r="I93" s="54"/>
      <c r="J9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3" s="54"/>
      <c r="L9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3" s="82" t="str">
        <f>IFERROR(IF(Table2[[#This Row],[Διαμέρισμα]]="","",VLOOKUP($D$1,'Sheet1 (2)'!A91:D935,4,FALSE)),"")</f>
        <v/>
      </c>
      <c r="N93" s="80" t="str">
        <f>IF(Table2[[#This Row],[Διαμέρισμα]]="","",21)</f>
        <v/>
      </c>
      <c r="O93" s="84" t="str">
        <f>IFERROR(IF(Table2[[#This Row],[Εμβαδόν Τουβλοδομής (εξωτερική τοιχοποιία)]]="","",VLOOKUP($D$1,'Sheet1 (2)'!$A$1:$E$846,5,FALSE)),"")</f>
        <v/>
      </c>
      <c r="P93" s="84" t="str">
        <f>IFERROR(Table2[[#This Row],[Εσωτερική θερμοκρασία]]-Table2[[#This Row],[Εξωτερική θερμοκρασία]],"")</f>
        <v/>
      </c>
      <c r="Q93" s="53"/>
      <c r="R93" s="54"/>
      <c r="S93" s="54"/>
      <c r="T93" s="54"/>
      <c r="U93" s="54"/>
      <c r="V93" s="56"/>
      <c r="W9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3" s="88" t="str">
        <f>IFERROR( Table2[[#This Row],[Εμβαδόν κουφώματος]]*Table1[[#This Row],[Συντελεστής θερμοπερατότητας κουφώματος - εισαγωγή]]/Table2[[#This Row],[Εμβαδόν κουφώματος]],"")</f>
        <v/>
      </c>
      <c r="Y9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3" s="80" t="str">
        <f>IFERROR(Table3[[#This Row],[Qβ.ολ]]/Table2[[#Totals],[Ανηγμένος όγκος (όγκος * πολλαπλασιαστής)]],"")</f>
        <v/>
      </c>
      <c r="AA93" s="80" t="str">
        <f>IFERROR((Table3[[#This Row],[qβ]]*Table2[[#This Row],[Όγκος διαμερίσματος]]+Table2[[#This Row],[Εμβαδόν κουφώματος]]*Table1[[#This Row],[U κουφώματος]]*Table2[[#This Row],[ΔΤ]]),"")</f>
        <v/>
      </c>
      <c r="AB93" s="80" t="str">
        <f>IFERROR(Table3[[#This Row],[Qi]]/Table3[[#Totals],[Qi]],"")</f>
        <v/>
      </c>
      <c r="AC93" s="84" t="str">
        <f>IFERROR(Table3[[#This Row],[εi]]*100,"")</f>
        <v/>
      </c>
      <c r="AD93" s="90" t="str">
        <f>IFERROR(Table3[[#This Row],[πi]]%,"")</f>
        <v/>
      </c>
    </row>
    <row r="94" spans="1:30" x14ac:dyDescent="0.25">
      <c r="A94" s="58"/>
      <c r="B94" s="53"/>
      <c r="C94" s="54"/>
      <c r="D94" s="54"/>
      <c r="E94" s="54"/>
      <c r="F94" s="54"/>
      <c r="G94" s="54"/>
      <c r="H94" s="54"/>
      <c r="I94" s="54"/>
      <c r="J94"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4" s="54"/>
      <c r="L94"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4" s="82" t="str">
        <f>IFERROR(IF(Table2[[#This Row],[Διαμέρισμα]]="","",VLOOKUP($D$1,'Sheet1 (2)'!A92:D936,4,FALSE)),"")</f>
        <v/>
      </c>
      <c r="N94" s="80" t="str">
        <f>IF(Table2[[#This Row],[Διαμέρισμα]]="","",21)</f>
        <v/>
      </c>
      <c r="O94" s="84" t="str">
        <f>IFERROR(IF(Table2[[#This Row],[Εμβαδόν Τουβλοδομής (εξωτερική τοιχοποιία)]]="","",VLOOKUP($D$1,'Sheet1 (2)'!$A$1:$E$846,5,FALSE)),"")</f>
        <v/>
      </c>
      <c r="P94" s="84" t="str">
        <f>IFERROR(Table2[[#This Row],[Εσωτερική θερμοκρασία]]-Table2[[#This Row],[Εξωτερική θερμοκρασία]],"")</f>
        <v/>
      </c>
      <c r="Q94" s="53"/>
      <c r="R94" s="54"/>
      <c r="S94" s="54"/>
      <c r="T94" s="54"/>
      <c r="U94" s="54"/>
      <c r="V94" s="56"/>
      <c r="W94"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4" s="88" t="str">
        <f>IFERROR( Table2[[#This Row],[Εμβαδόν κουφώματος]]*Table1[[#This Row],[Συντελεστής θερμοπερατότητας κουφώματος - εισαγωγή]]/Table2[[#This Row],[Εμβαδόν κουφώματος]],"")</f>
        <v/>
      </c>
      <c r="Y94"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4" s="80" t="str">
        <f>IFERROR(Table3[[#This Row],[Qβ.ολ]]/Table2[[#Totals],[Ανηγμένος όγκος (όγκος * πολλαπλασιαστής)]],"")</f>
        <v/>
      </c>
      <c r="AA94" s="80" t="str">
        <f>IFERROR((Table3[[#This Row],[qβ]]*Table2[[#This Row],[Όγκος διαμερίσματος]]+Table2[[#This Row],[Εμβαδόν κουφώματος]]*Table1[[#This Row],[U κουφώματος]]*Table2[[#This Row],[ΔΤ]]),"")</f>
        <v/>
      </c>
      <c r="AB94" s="80" t="str">
        <f>IFERROR(Table3[[#This Row],[Qi]]/Table3[[#Totals],[Qi]],"")</f>
        <v/>
      </c>
      <c r="AC94" s="84" t="str">
        <f>IFERROR(Table3[[#This Row],[εi]]*100,"")</f>
        <v/>
      </c>
      <c r="AD94" s="90" t="str">
        <f>IFERROR(Table3[[#This Row],[πi]]%,"")</f>
        <v/>
      </c>
    </row>
    <row r="95" spans="1:30" x14ac:dyDescent="0.25">
      <c r="A95" s="58"/>
      <c r="B95" s="53"/>
      <c r="C95" s="54"/>
      <c r="D95" s="54"/>
      <c r="E95" s="54"/>
      <c r="F95" s="54"/>
      <c r="G95" s="54"/>
      <c r="H95" s="54"/>
      <c r="I95" s="54"/>
      <c r="J95"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5" s="54"/>
      <c r="L95"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5" s="82" t="str">
        <f>IFERROR(IF(Table2[[#This Row],[Διαμέρισμα]]="","",VLOOKUP($D$1,'Sheet1 (2)'!A93:D937,4,FALSE)),"")</f>
        <v/>
      </c>
      <c r="N95" s="80" t="str">
        <f>IF(Table2[[#This Row],[Διαμέρισμα]]="","",21)</f>
        <v/>
      </c>
      <c r="O95" s="84" t="str">
        <f>IFERROR(IF(Table2[[#This Row],[Εμβαδόν Τουβλοδομής (εξωτερική τοιχοποιία)]]="","",VLOOKUP($D$1,'Sheet1 (2)'!$A$1:$E$846,5,FALSE)),"")</f>
        <v/>
      </c>
      <c r="P95" s="84" t="str">
        <f>IFERROR(Table2[[#This Row],[Εσωτερική θερμοκρασία]]-Table2[[#This Row],[Εξωτερική θερμοκρασία]],"")</f>
        <v/>
      </c>
      <c r="Q95" s="53"/>
      <c r="R95" s="54"/>
      <c r="S95" s="54"/>
      <c r="T95" s="54"/>
      <c r="U95" s="54"/>
      <c r="V95" s="56"/>
      <c r="W95"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5" s="88" t="str">
        <f>IFERROR( Table2[[#This Row],[Εμβαδόν κουφώματος]]*Table1[[#This Row],[Συντελεστής θερμοπερατότητας κουφώματος - εισαγωγή]]/Table2[[#This Row],[Εμβαδόν κουφώματος]],"")</f>
        <v/>
      </c>
      <c r="Y95"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5" s="80" t="str">
        <f>IFERROR(Table3[[#This Row],[Qβ.ολ]]/Table2[[#Totals],[Ανηγμένος όγκος (όγκος * πολλαπλασιαστής)]],"")</f>
        <v/>
      </c>
      <c r="AA95" s="80" t="str">
        <f>IFERROR((Table3[[#This Row],[qβ]]*Table2[[#This Row],[Όγκος διαμερίσματος]]+Table2[[#This Row],[Εμβαδόν κουφώματος]]*Table1[[#This Row],[U κουφώματος]]*Table2[[#This Row],[ΔΤ]]),"")</f>
        <v/>
      </c>
      <c r="AB95" s="80" t="str">
        <f>IFERROR(Table3[[#This Row],[Qi]]/Table3[[#Totals],[Qi]],"")</f>
        <v/>
      </c>
      <c r="AC95" s="84" t="str">
        <f>IFERROR(Table3[[#This Row],[εi]]*100,"")</f>
        <v/>
      </c>
      <c r="AD95" s="90" t="str">
        <f>IFERROR(Table3[[#This Row],[πi]]%,"")</f>
        <v/>
      </c>
    </row>
    <row r="96" spans="1:30" x14ac:dyDescent="0.25">
      <c r="A96" s="58"/>
      <c r="B96" s="53"/>
      <c r="C96" s="54"/>
      <c r="D96" s="54"/>
      <c r="E96" s="54"/>
      <c r="F96" s="54"/>
      <c r="G96" s="54"/>
      <c r="H96" s="54"/>
      <c r="I96" s="54"/>
      <c r="J96"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6" s="54"/>
      <c r="L96"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6" s="82" t="str">
        <f>IFERROR(IF(Table2[[#This Row],[Διαμέρισμα]]="","",VLOOKUP($D$1,'Sheet1 (2)'!A94:D938,4,FALSE)),"")</f>
        <v/>
      </c>
      <c r="N96" s="80" t="str">
        <f>IF(Table2[[#This Row],[Διαμέρισμα]]="","",21)</f>
        <v/>
      </c>
      <c r="O96" s="84" t="str">
        <f>IFERROR(IF(Table2[[#This Row],[Εμβαδόν Τουβλοδομής (εξωτερική τοιχοποιία)]]="","",VLOOKUP($D$1,'Sheet1 (2)'!$A$1:$E$846,5,FALSE)),"")</f>
        <v/>
      </c>
      <c r="P96" s="84" t="str">
        <f>IFERROR(Table2[[#This Row],[Εσωτερική θερμοκρασία]]-Table2[[#This Row],[Εξωτερική θερμοκρασία]],"")</f>
        <v/>
      </c>
      <c r="Q96" s="53"/>
      <c r="R96" s="54"/>
      <c r="S96" s="54"/>
      <c r="T96" s="54"/>
      <c r="U96" s="54"/>
      <c r="V96" s="56"/>
      <c r="W96"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6" s="88" t="str">
        <f>IFERROR( Table2[[#This Row],[Εμβαδόν κουφώματος]]*Table1[[#This Row],[Συντελεστής θερμοπερατότητας κουφώματος - εισαγωγή]]/Table2[[#This Row],[Εμβαδόν κουφώματος]],"")</f>
        <v/>
      </c>
      <c r="Y96"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6" s="80" t="str">
        <f>IFERROR(Table3[[#This Row],[Qβ.ολ]]/Table2[[#Totals],[Ανηγμένος όγκος (όγκος * πολλαπλασιαστής)]],"")</f>
        <v/>
      </c>
      <c r="AA96" s="80" t="str">
        <f>IFERROR((Table3[[#This Row],[qβ]]*Table2[[#This Row],[Όγκος διαμερίσματος]]+Table2[[#This Row],[Εμβαδόν κουφώματος]]*Table1[[#This Row],[U κουφώματος]]*Table2[[#This Row],[ΔΤ]]),"")</f>
        <v/>
      </c>
      <c r="AB96" s="80" t="str">
        <f>IFERROR(Table3[[#This Row],[Qi]]/Table3[[#Totals],[Qi]],"")</f>
        <v/>
      </c>
      <c r="AC96" s="84" t="str">
        <f>IFERROR(Table3[[#This Row],[εi]]*100,"")</f>
        <v/>
      </c>
      <c r="AD96" s="90" t="str">
        <f>IFERROR(Table3[[#This Row],[πi]]%,"")</f>
        <v/>
      </c>
    </row>
    <row r="97" spans="1:30" x14ac:dyDescent="0.25">
      <c r="A97" s="58"/>
      <c r="B97" s="53"/>
      <c r="C97" s="54"/>
      <c r="D97" s="54"/>
      <c r="E97" s="54"/>
      <c r="F97" s="54"/>
      <c r="G97" s="54"/>
      <c r="H97" s="54"/>
      <c r="I97" s="54"/>
      <c r="J97"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7" s="54"/>
      <c r="L97"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7" s="82" t="str">
        <f>IFERROR(IF(Table2[[#This Row],[Διαμέρισμα]]="","",VLOOKUP($D$1,'Sheet1 (2)'!A95:D939,4,FALSE)),"")</f>
        <v/>
      </c>
      <c r="N97" s="80" t="str">
        <f>IF(Table2[[#This Row],[Διαμέρισμα]]="","",21)</f>
        <v/>
      </c>
      <c r="O97" s="84" t="str">
        <f>IFERROR(IF(Table2[[#This Row],[Εμβαδόν Τουβλοδομής (εξωτερική τοιχοποιία)]]="","",VLOOKUP($D$1,'Sheet1 (2)'!$A$1:$E$846,5,FALSE)),"")</f>
        <v/>
      </c>
      <c r="P97" s="84" t="str">
        <f>IFERROR(Table2[[#This Row],[Εσωτερική θερμοκρασία]]-Table2[[#This Row],[Εξωτερική θερμοκρασία]],"")</f>
        <v/>
      </c>
      <c r="Q97" s="53"/>
      <c r="R97" s="54"/>
      <c r="S97" s="54"/>
      <c r="T97" s="54"/>
      <c r="U97" s="54"/>
      <c r="V97" s="56"/>
      <c r="W97"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7" s="88" t="str">
        <f>IFERROR( Table2[[#This Row],[Εμβαδόν κουφώματος]]*Table1[[#This Row],[Συντελεστής θερμοπερατότητας κουφώματος - εισαγωγή]]/Table2[[#This Row],[Εμβαδόν κουφώματος]],"")</f>
        <v/>
      </c>
      <c r="Y97"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7" s="80" t="str">
        <f>IFERROR(Table3[[#This Row],[Qβ.ολ]]/Table2[[#Totals],[Ανηγμένος όγκος (όγκος * πολλαπλασιαστής)]],"")</f>
        <v/>
      </c>
      <c r="AA97" s="80" t="str">
        <f>IFERROR((Table3[[#This Row],[qβ]]*Table2[[#This Row],[Όγκος διαμερίσματος]]+Table2[[#This Row],[Εμβαδόν κουφώματος]]*Table1[[#This Row],[U κουφώματος]]*Table2[[#This Row],[ΔΤ]]),"")</f>
        <v/>
      </c>
      <c r="AB97" s="80" t="str">
        <f>IFERROR(Table3[[#This Row],[Qi]]/Table3[[#Totals],[Qi]],"")</f>
        <v/>
      </c>
      <c r="AC97" s="84" t="str">
        <f>IFERROR(Table3[[#This Row],[εi]]*100,"")</f>
        <v/>
      </c>
      <c r="AD97" s="90" t="str">
        <f>IFERROR(Table3[[#This Row],[πi]]%,"")</f>
        <v/>
      </c>
    </row>
    <row r="98" spans="1:30" x14ac:dyDescent="0.25">
      <c r="A98" s="58"/>
      <c r="B98" s="53"/>
      <c r="C98" s="54"/>
      <c r="D98" s="54"/>
      <c r="E98" s="54"/>
      <c r="F98" s="54"/>
      <c r="G98" s="54"/>
      <c r="H98" s="54"/>
      <c r="I98" s="54"/>
      <c r="J98"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8" s="54"/>
      <c r="L98"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8" s="82" t="str">
        <f>IFERROR(IF(Table2[[#This Row],[Διαμέρισμα]]="","",VLOOKUP($D$1,'Sheet1 (2)'!A96:D940,4,FALSE)),"")</f>
        <v/>
      </c>
      <c r="N98" s="80" t="str">
        <f>IF(Table2[[#This Row],[Διαμέρισμα]]="","",21)</f>
        <v/>
      </c>
      <c r="O98" s="84" t="str">
        <f>IFERROR(IF(Table2[[#This Row],[Εμβαδόν Τουβλοδομής (εξωτερική τοιχοποιία)]]="","",VLOOKUP($D$1,'Sheet1 (2)'!$A$1:$E$846,5,FALSE)),"")</f>
        <v/>
      </c>
      <c r="P98" s="84" t="str">
        <f>IFERROR(Table2[[#This Row],[Εσωτερική θερμοκρασία]]-Table2[[#This Row],[Εξωτερική θερμοκρασία]],"")</f>
        <v/>
      </c>
      <c r="Q98" s="53"/>
      <c r="R98" s="54"/>
      <c r="S98" s="54"/>
      <c r="T98" s="54"/>
      <c r="U98" s="54"/>
      <c r="V98" s="56"/>
      <c r="W98"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8" s="88" t="str">
        <f>IFERROR( Table2[[#This Row],[Εμβαδόν κουφώματος]]*Table1[[#This Row],[Συντελεστής θερμοπερατότητας κουφώματος - εισαγωγή]]/Table2[[#This Row],[Εμβαδόν κουφώματος]],"")</f>
        <v/>
      </c>
      <c r="Y98"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8" s="80" t="str">
        <f>IFERROR(Table3[[#This Row],[Qβ.ολ]]/Table2[[#Totals],[Ανηγμένος όγκος (όγκος * πολλαπλασιαστής)]],"")</f>
        <v/>
      </c>
      <c r="AA98" s="80" t="str">
        <f>IFERROR((Table3[[#This Row],[qβ]]*Table2[[#This Row],[Όγκος διαμερίσματος]]+Table2[[#This Row],[Εμβαδόν κουφώματος]]*Table1[[#This Row],[U κουφώματος]]*Table2[[#This Row],[ΔΤ]]),"")</f>
        <v/>
      </c>
      <c r="AB98" s="80" t="str">
        <f>IFERROR(Table3[[#This Row],[Qi]]/Table3[[#Totals],[Qi]],"")</f>
        <v/>
      </c>
      <c r="AC98" s="84" t="str">
        <f>IFERROR(Table3[[#This Row],[εi]]*100,"")</f>
        <v/>
      </c>
      <c r="AD98" s="90" t="str">
        <f>IFERROR(Table3[[#This Row],[πi]]%,"")</f>
        <v/>
      </c>
    </row>
    <row r="99" spans="1:30" x14ac:dyDescent="0.25">
      <c r="A99" s="58"/>
      <c r="B99" s="53"/>
      <c r="C99" s="54"/>
      <c r="D99" s="54"/>
      <c r="E99" s="54"/>
      <c r="F99" s="54"/>
      <c r="G99" s="54"/>
      <c r="H99" s="54"/>
      <c r="I99" s="54"/>
      <c r="J99"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99" s="54"/>
      <c r="L99"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99" s="82" t="str">
        <f>IFERROR(IF(Table2[[#This Row],[Διαμέρισμα]]="","",VLOOKUP($D$1,'Sheet1 (2)'!A97:D941,4,FALSE)),"")</f>
        <v/>
      </c>
      <c r="N99" s="80" t="str">
        <f>IF(Table2[[#This Row],[Διαμέρισμα]]="","",21)</f>
        <v/>
      </c>
      <c r="O99" s="84" t="str">
        <f>IFERROR(IF(Table2[[#This Row],[Εμβαδόν Τουβλοδομής (εξωτερική τοιχοποιία)]]="","",VLOOKUP($D$1,'Sheet1 (2)'!$A$1:$E$846,5,FALSE)),"")</f>
        <v/>
      </c>
      <c r="P99" s="84" t="str">
        <f>IFERROR(Table2[[#This Row],[Εσωτερική θερμοκρασία]]-Table2[[#This Row],[Εξωτερική θερμοκρασία]],"")</f>
        <v/>
      </c>
      <c r="Q99" s="53"/>
      <c r="R99" s="54"/>
      <c r="S99" s="54"/>
      <c r="T99" s="54"/>
      <c r="U99" s="54"/>
      <c r="V99" s="56"/>
      <c r="W99"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99" s="88" t="str">
        <f>IFERROR( Table2[[#This Row],[Εμβαδόν κουφώματος]]*Table1[[#This Row],[Συντελεστής θερμοπερατότητας κουφώματος - εισαγωγή]]/Table2[[#This Row],[Εμβαδόν κουφώματος]],"")</f>
        <v/>
      </c>
      <c r="Y99"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99" s="80" t="str">
        <f>IFERROR(Table3[[#This Row],[Qβ.ολ]]/Table2[[#Totals],[Ανηγμένος όγκος (όγκος * πολλαπλασιαστής)]],"")</f>
        <v/>
      </c>
      <c r="AA99" s="80" t="str">
        <f>IFERROR((Table3[[#This Row],[qβ]]*Table2[[#This Row],[Όγκος διαμερίσματος]]+Table2[[#This Row],[Εμβαδόν κουφώματος]]*Table1[[#This Row],[U κουφώματος]]*Table2[[#This Row],[ΔΤ]]),"")</f>
        <v/>
      </c>
      <c r="AB99" s="80" t="str">
        <f>IFERROR(Table3[[#This Row],[Qi]]/Table3[[#Totals],[Qi]],"")</f>
        <v/>
      </c>
      <c r="AC99" s="84" t="str">
        <f>IFERROR(Table3[[#This Row],[εi]]*100,"")</f>
        <v/>
      </c>
      <c r="AD99" s="90" t="str">
        <f>IFERROR(Table3[[#This Row],[πi]]%,"")</f>
        <v/>
      </c>
    </row>
    <row r="100" spans="1:30" x14ac:dyDescent="0.25">
      <c r="A100" s="58"/>
      <c r="B100" s="53"/>
      <c r="C100" s="54"/>
      <c r="D100" s="54"/>
      <c r="E100" s="54"/>
      <c r="F100" s="54"/>
      <c r="G100" s="54"/>
      <c r="H100" s="54"/>
      <c r="I100" s="54"/>
      <c r="J100"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00" s="54"/>
      <c r="L100"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00" s="82" t="str">
        <f>IFERROR(IF(Table2[[#This Row],[Διαμέρισμα]]="","",VLOOKUP($D$1,'Sheet1 (2)'!A98:D942,4,FALSE)),"")</f>
        <v/>
      </c>
      <c r="N100" s="80" t="str">
        <f>IF(Table2[[#This Row],[Διαμέρισμα]]="","",21)</f>
        <v/>
      </c>
      <c r="O100" s="84" t="str">
        <f>IFERROR(IF(Table2[[#This Row],[Εμβαδόν Τουβλοδομής (εξωτερική τοιχοποιία)]]="","",VLOOKUP($D$1,'Sheet1 (2)'!$A$1:$E$846,5,FALSE)),"")</f>
        <v/>
      </c>
      <c r="P100" s="84" t="str">
        <f>IFERROR(Table2[[#This Row],[Εσωτερική θερμοκρασία]]-Table2[[#This Row],[Εξωτερική θερμοκρασία]],"")</f>
        <v/>
      </c>
      <c r="Q100" s="53"/>
      <c r="R100" s="54"/>
      <c r="S100" s="54"/>
      <c r="T100" s="54"/>
      <c r="U100" s="54"/>
      <c r="V100" s="56"/>
      <c r="W100"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00" s="88" t="str">
        <f>IFERROR( Table2[[#This Row],[Εμβαδόν κουφώματος]]*Table1[[#This Row],[Συντελεστής θερμοπερατότητας κουφώματος - εισαγωγή]]/Table2[[#This Row],[Εμβαδόν κουφώματος]],"")</f>
        <v/>
      </c>
      <c r="Y100"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00" s="80" t="str">
        <f>IFERROR(Table3[[#This Row],[Qβ.ολ]]/Table2[[#Totals],[Ανηγμένος όγκος (όγκος * πολλαπλασιαστής)]],"")</f>
        <v/>
      </c>
      <c r="AA100" s="80" t="str">
        <f>IFERROR((Table3[[#This Row],[qβ]]*Table2[[#This Row],[Όγκος διαμερίσματος]]+Table2[[#This Row],[Εμβαδόν κουφώματος]]*Table1[[#This Row],[U κουφώματος]]*Table2[[#This Row],[ΔΤ]]),"")</f>
        <v/>
      </c>
      <c r="AB100" s="80" t="str">
        <f>IFERROR(Table3[[#This Row],[Qi]]/Table3[[#Totals],[Qi]],"")</f>
        <v/>
      </c>
      <c r="AC100" s="84" t="str">
        <f>IFERROR(Table3[[#This Row],[εi]]*100,"")</f>
        <v/>
      </c>
      <c r="AD100" s="90" t="str">
        <f>IFERROR(Table3[[#This Row],[πi]]%,"")</f>
        <v/>
      </c>
    </row>
    <row r="101" spans="1:30" x14ac:dyDescent="0.25">
      <c r="A101" s="58"/>
      <c r="B101" s="53"/>
      <c r="C101" s="54"/>
      <c r="D101" s="54"/>
      <c r="E101" s="54"/>
      <c r="F101" s="54"/>
      <c r="G101" s="54"/>
      <c r="H101" s="54"/>
      <c r="I101" s="54"/>
      <c r="J101"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01" s="54"/>
      <c r="L101"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01" s="82" t="str">
        <f>IFERROR(IF(Table2[[#This Row],[Διαμέρισμα]]="","",VLOOKUP($D$1,'Sheet1 (2)'!A99:D943,4,FALSE)),"")</f>
        <v/>
      </c>
      <c r="N101" s="80" t="str">
        <f>IF(Table2[[#This Row],[Διαμέρισμα]]="","",21)</f>
        <v/>
      </c>
      <c r="O101" s="84" t="str">
        <f>IFERROR(IF(Table2[[#This Row],[Εμβαδόν Τουβλοδομής (εξωτερική τοιχοποιία)]]="","",VLOOKUP($D$1,'Sheet1 (2)'!$A$1:$E$846,5,FALSE)),"")</f>
        <v/>
      </c>
      <c r="P101" s="84" t="str">
        <f>IFERROR(Table2[[#This Row],[Εσωτερική θερμοκρασία]]-Table2[[#This Row],[Εξωτερική θερμοκρασία]],"")</f>
        <v/>
      </c>
      <c r="Q101" s="53"/>
      <c r="R101" s="54"/>
      <c r="S101" s="54"/>
      <c r="T101" s="54"/>
      <c r="U101" s="54"/>
      <c r="V101" s="56"/>
      <c r="W101"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01" s="88" t="str">
        <f>IFERROR( Table2[[#This Row],[Εμβαδόν κουφώματος]]*Table1[[#This Row],[Συντελεστής θερμοπερατότητας κουφώματος - εισαγωγή]]/Table2[[#This Row],[Εμβαδόν κουφώματος]],"")</f>
        <v/>
      </c>
      <c r="Y101"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01" s="80" t="str">
        <f>IFERROR(Table3[[#This Row],[Qβ.ολ]]/Table2[[#Totals],[Ανηγμένος όγκος (όγκος * πολλαπλασιαστής)]],"")</f>
        <v/>
      </c>
      <c r="AA101" s="80" t="str">
        <f>IFERROR((Table3[[#This Row],[qβ]]*Table2[[#This Row],[Όγκος διαμερίσματος]]+Table2[[#This Row],[Εμβαδόν κουφώματος]]*Table1[[#This Row],[U κουφώματος]]*Table2[[#This Row],[ΔΤ]]),"")</f>
        <v/>
      </c>
      <c r="AB101" s="80" t="str">
        <f>IFERROR(Table3[[#This Row],[Qi]]/Table3[[#Totals],[Qi]],"")</f>
        <v/>
      </c>
      <c r="AC101" s="84" t="str">
        <f>IFERROR(Table3[[#This Row],[εi]]*100,"")</f>
        <v/>
      </c>
      <c r="AD101" s="90" t="str">
        <f>IFERROR(Table3[[#This Row],[πi]]%,"")</f>
        <v/>
      </c>
    </row>
    <row r="102" spans="1:30" x14ac:dyDescent="0.25">
      <c r="A102" s="58"/>
      <c r="B102" s="53"/>
      <c r="C102" s="54"/>
      <c r="D102" s="54"/>
      <c r="E102" s="54"/>
      <c r="F102" s="54"/>
      <c r="G102" s="54"/>
      <c r="H102" s="54"/>
      <c r="I102" s="54"/>
      <c r="J102"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02" s="54"/>
      <c r="L102"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02" s="82" t="str">
        <f>IFERROR(IF(Table2[[#This Row],[Διαμέρισμα]]="","",VLOOKUP($D$1,'Sheet1 (2)'!A100:D944,4,FALSE)),"")</f>
        <v/>
      </c>
      <c r="N102" s="80" t="str">
        <f>IF(Table2[[#This Row],[Διαμέρισμα]]="","",21)</f>
        <v/>
      </c>
      <c r="O102" s="84" t="str">
        <f>IFERROR(IF(Table2[[#This Row],[Εμβαδόν Τουβλοδομής (εξωτερική τοιχοποιία)]]="","",VLOOKUP($D$1,'Sheet1 (2)'!$A$1:$E$846,5,FALSE)),"")</f>
        <v/>
      </c>
      <c r="P102" s="84" t="str">
        <f>IFERROR(Table2[[#This Row],[Εσωτερική θερμοκρασία]]-Table2[[#This Row],[Εξωτερική θερμοκρασία]],"")</f>
        <v/>
      </c>
      <c r="Q102" s="53"/>
      <c r="R102" s="54"/>
      <c r="S102" s="54"/>
      <c r="T102" s="54"/>
      <c r="U102" s="54"/>
      <c r="V102" s="56"/>
      <c r="W102"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02" s="88" t="str">
        <f>IFERROR( Table2[[#This Row],[Εμβαδόν κουφώματος]]*Table1[[#This Row],[Συντελεστής θερμοπερατότητας κουφώματος - εισαγωγή]]/Table2[[#This Row],[Εμβαδόν κουφώματος]],"")</f>
        <v/>
      </c>
      <c r="Y102"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02" s="80" t="str">
        <f>IFERROR(Table3[[#This Row],[Qβ.ολ]]/Table2[[#Totals],[Ανηγμένος όγκος (όγκος * πολλαπλασιαστής)]],"")</f>
        <v/>
      </c>
      <c r="AA102" s="80" t="str">
        <f>IFERROR((Table3[[#This Row],[qβ]]*Table2[[#This Row],[Όγκος διαμερίσματος]]+Table2[[#This Row],[Εμβαδόν κουφώματος]]*Table1[[#This Row],[U κουφώματος]]*Table2[[#This Row],[ΔΤ]]),"")</f>
        <v/>
      </c>
      <c r="AB102" s="80" t="str">
        <f>IFERROR(Table3[[#This Row],[Qi]]/Table3[[#Totals],[Qi]],"")</f>
        <v/>
      </c>
      <c r="AC102" s="84" t="str">
        <f>IFERROR(Table3[[#This Row],[εi]]*100,"")</f>
        <v/>
      </c>
      <c r="AD102" s="90" t="str">
        <f>IFERROR(Table3[[#This Row],[πi]]%,"")</f>
        <v/>
      </c>
    </row>
    <row r="103" spans="1:30" x14ac:dyDescent="0.25">
      <c r="A103" s="58"/>
      <c r="B103" s="53"/>
      <c r="C103" s="54"/>
      <c r="D103" s="54"/>
      <c r="E103" s="54"/>
      <c r="F103" s="54"/>
      <c r="G103" s="54"/>
      <c r="H103" s="54"/>
      <c r="I103" s="54"/>
      <c r="J103" s="80" t="str">
        <f>IFERROR(IF(Table2[[#This Row],[Ύψος διαμερίσματος]]=0, "", Table2[[#This Row],[Ύψος διαμερίσματος]]*Table2[[#This Row],[Εμβαδόν εσωτερικών χώρων (αφορά εμβαδό εσωτερικών χώρων για υπολογισμό του όγκου του διαμερίσματος)]]),"")</f>
        <v/>
      </c>
      <c r="K103" s="54"/>
      <c r="L103" s="10" t="str">
        <f>IFERROR(IF(Table2[[#This Row],[Πολλαπλασιαστής (εντελώς όμοια διαμερίσματα*)]]="", Table2[[#This Row],[Όγκος διαμερίσματος]], Table2[[#This Row],[Πολλαπλασιαστής (εντελώς όμοια διαμερίσματα*)]]*Table2[[#This Row],[Όγκος διαμερίσματος]]),"")</f>
        <v/>
      </c>
      <c r="M103" s="82" t="str">
        <f>IFERROR(IF(Table2[[#This Row],[Διαμέρισμα]]="","",VLOOKUP($D$1,'Sheet1 (2)'!A101:D945,4,FALSE)),"")</f>
        <v/>
      </c>
      <c r="N103" s="80" t="str">
        <f>IF(Table2[[#This Row],[Διαμέρισμα]]="","",21)</f>
        <v/>
      </c>
      <c r="O103" s="84" t="str">
        <f>IFERROR(IF(Table2[[#This Row],[Εμβαδόν Τουβλοδομής (εξωτερική τοιχοποιία)]]="","",VLOOKUP($D$1,'Sheet1 (2)'!$A$1:$E$846,5,FALSE)),"")</f>
        <v/>
      </c>
      <c r="P103" s="84" t="str">
        <f>IFERROR(Table2[[#This Row],[Εσωτερική θερμοκρασία]]-Table2[[#This Row],[Εξωτερική θερμοκρασία]],"")</f>
        <v/>
      </c>
      <c r="Q103" s="53"/>
      <c r="R103" s="54"/>
      <c r="S103" s="54"/>
      <c r="T103" s="54"/>
      <c r="U103" s="54"/>
      <c r="V103" s="56"/>
      <c r="W103" s="82" t="str">
        <f>IFERROR(((Table2[[#This Row],[Συντελεστής Θερμοπερατότητας οροφής - εισαγωγή]]*Table2[[#This Row],[Εμβαδόν Οροφής (αφορά διαμερίσματα που η οροφή έχει επαφή με τον εξωτερικό χώρο - ρετιρέ)]]+Table2[[#This Row],[Συντελεστής Θερμοπερατότητας Δαπέδου με αέρα (πχ. πυλωτή) - εισαγωγή]]*Table2[[#This Row],[Εμβαδόν δαπέδου (αφορά διαμερίσματα που το δάπεδο έχει επαφή με τον εξωτερικό χώρο (αέρα) -πχ 1ος όροφος πυλωτή)]]+Table2[[#This Row],[Συντελεστής Θερμοπερατότητας Δαπέδου με έδαφος - εισαγωγή]]*Table2[[#This Row],[Εμβαδόν δαπέδου (αφορά διαμερίσματα που το δάπεδο έχει επαφή με το έδαφος - ισόγειο)]]+Table1[[#This Row],[Συντελεστής Θερμοπερατότητας Τουβλοδομής - εισαγωγή]]*Table2[[#This Row],[Εμβαδόν Τουβλοδομής (εξωτερική τοιχοποιία)]]+Table1[[#This Row],[Συντελεστής Θερμοπερατότητας φέρουσας - εισαγωγή]]*Table2[[#This Row],[Εμβαδόν Φέρουσας (συμπληρώνεται αν είναι γνωστό)]])/(SUM(Table2[[#This Row],[Εμβαδόν Οροφής (αφορά διαμερίσματα που η οροφή έχει επαφή με τον εξωτερικό χώρο - ρετιρέ)]:[Εμβαδόν Φέρουσας (συμπληρώνεται αν είναι γνωστό)]]))), "")</f>
        <v/>
      </c>
      <c r="X103" s="88" t="str">
        <f>IFERROR( Table2[[#This Row],[Εμβαδόν κουφώματος]]*Table1[[#This Row],[Συντελεστής θερμοπερατότητας κουφώματος - εισαγωγή]]/Table2[[#This Row],[Εμβαδόν κουφώματος]],"")</f>
        <v/>
      </c>
      <c r="Y103" s="89" t="str">
        <f>IFERROR(ABS(((Table2[[#This Row],[Εμβαδόν Οροφής (αφορά διαμερίσματα που η οροφή έχει επαφή με τον εξωτερικό χώρο - ρετιρέ)]]+Table2[[#This Row],[Εμβαδόν δαπέδου (αφορά διαμερίσματα που το δάπεδο έχει επαφή με τον εξωτερικό χώρο (αέρα) -πχ 1ος όροφος πυλωτή)]]+Table2[[#This Row],[Εμβαδόν Τουβλοδομής (εξωτερική τοιχοποιία)]]+Table2[[#This Row],[Εμβαδόν Φέρουσας (συμπληρώνεται αν είναι γνωστό)]])*Table1[[#This Row],[Um τοίχου]]*Table2[[#This Row],[ΔΤ]]+Table2[[#This Row],[Εμβαδόν δαπέδου (αφορά διαμερίσματα που το δάπεδο έχει επαφή με το έδαφος - ισόγειο)]]*Table1[[#This Row],[Um τοίχου]]*(Table2[[#This Row],[Εσωτερική θερμοκρασία]]-Table2[[#This Row],[Θερμοκρασία Εδάφους]])-(Table2[[#This Row],[Εμβαδόν κουφώματος]]*Table1[[#This Row],[U κουφώματος]]*Table2[[#This Row],[ΔΤ]]))), "")</f>
        <v/>
      </c>
      <c r="Z103" s="80" t="str">
        <f>IFERROR(Table3[[#This Row],[Qβ.ολ]]/Table2[[#Totals],[Ανηγμένος όγκος (όγκος * πολλαπλασιαστής)]],"")</f>
        <v/>
      </c>
      <c r="AA103" s="80" t="str">
        <f>IFERROR((Table3[[#This Row],[qβ]]*Table2[[#This Row],[Όγκος διαμερίσματος]]+Table2[[#This Row],[Εμβαδόν κουφώματος]]*Table1[[#This Row],[U κουφώματος]]*Table2[[#This Row],[ΔΤ]]),"")</f>
        <v/>
      </c>
      <c r="AB103" s="80" t="str">
        <f>IFERROR(Table3[[#This Row],[Qi]]/Table3[[#Totals],[Qi]],"")</f>
        <v/>
      </c>
      <c r="AC103" s="84" t="str">
        <f>IFERROR(Table3[[#This Row],[εi]]*100,"")</f>
        <v/>
      </c>
      <c r="AD103" s="90" t="str">
        <f>IFERROR(Table3[[#This Row],[πi]]%,"")</f>
        <v/>
      </c>
    </row>
    <row r="104" spans="1:30" ht="15.75" thickBot="1" x14ac:dyDescent="0.3">
      <c r="A104" s="72" t="s">
        <v>6</v>
      </c>
      <c r="B104" s="11"/>
      <c r="C104" s="73"/>
      <c r="D104" s="73"/>
      <c r="E104" s="73"/>
      <c r="F104" s="73"/>
      <c r="G104" s="73"/>
      <c r="H104" s="73"/>
      <c r="I104" s="73"/>
      <c r="J104" s="73">
        <f>SUBTOTAL(109,Table2[Όγκος διαμερίσματος])</f>
        <v>0</v>
      </c>
      <c r="K104" s="73"/>
      <c r="L104" s="12">
        <f>SUBTOTAL(109,Table2[Ανηγμένος όγκος (όγκος * πολλαπλασιαστής)])</f>
        <v>0</v>
      </c>
      <c r="M104" s="11"/>
      <c r="N104" s="73"/>
      <c r="O104" s="73"/>
      <c r="P104" s="74"/>
      <c r="Q104" s="11"/>
      <c r="R104" s="73"/>
      <c r="S104" s="73"/>
      <c r="T104" s="73">
        <f>SUBTOTAL(109,Table1[Συντελεστής Θερμοπερατότητας Τουβλοδομής - εισαγωγή])</f>
        <v>0</v>
      </c>
      <c r="U104" s="73">
        <f>SUM(Table1[Συντελεστής Θερμοπερατότητας φέρουσας - εισαγωγή])</f>
        <v>0</v>
      </c>
      <c r="V104" s="12"/>
      <c r="W104" s="11"/>
      <c r="X104" s="12"/>
      <c r="Y104" s="75"/>
      <c r="Z104" s="76"/>
      <c r="AA104" s="76">
        <f>SUBTOTAL(109,Table3[Qi])</f>
        <v>0</v>
      </c>
      <c r="AB104" s="76"/>
      <c r="AC104" s="77">
        <f>SUBTOTAL(103,Table3[πi])</f>
        <v>100</v>
      </c>
      <c r="AD104" s="78"/>
    </row>
  </sheetData>
  <sheetProtection algorithmName="SHA-512" hashValue="onc3aR0jYHrneWz+JYjm9W7oXfsZjlVfbMGJDzu17i3BsFG/IZKkcCOvhqxFUP8GpJTTvJ7M1vX7Ukp9GSz5Ow==" saltValue="y8Lh99M6JpUoI/kJV9Z+KA==" spinCount="100000" sheet="1" objects="1" scenarios="1"/>
  <mergeCells count="5">
    <mergeCell ref="B2:L2"/>
    <mergeCell ref="Y2:AD2"/>
    <mergeCell ref="W2:X2"/>
    <mergeCell ref="M2:P2"/>
    <mergeCell ref="Q2:V2"/>
  </mergeCells>
  <pageMargins left="0.7" right="0.7" top="0.75" bottom="0.75" header="0.3" footer="0.3"/>
  <pageSetup paperSize="9" orientation="portrait" verticalDpi="0"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4"/>
  <sheetViews>
    <sheetView showGridLines="0" workbookViewId="0">
      <selection activeCell="F15" sqref="F15"/>
    </sheetView>
  </sheetViews>
  <sheetFormatPr defaultRowHeight="15" x14ac:dyDescent="0.25"/>
  <cols>
    <col min="1" max="1" width="12.140625" customWidth="1"/>
    <col min="2" max="2" width="22.85546875" customWidth="1"/>
    <col min="3" max="4" width="25.7109375" customWidth="1"/>
    <col min="5" max="5" width="17.5703125" customWidth="1"/>
    <col min="6" max="6" width="20.7109375" customWidth="1"/>
    <col min="7" max="7" width="17.5703125" customWidth="1"/>
    <col min="8" max="8" width="14" customWidth="1"/>
    <col min="9" max="9" width="22.140625" customWidth="1"/>
    <col min="10" max="10" width="15.7109375" customWidth="1"/>
    <col min="11" max="11" width="19.85546875" bestFit="1" customWidth="1"/>
    <col min="12" max="12" width="19.85546875" hidden="1" customWidth="1"/>
    <col min="13" max="13" width="13" customWidth="1"/>
    <col min="14" max="14" width="12.7109375" customWidth="1"/>
    <col min="15" max="15" width="14" customWidth="1"/>
    <col min="17" max="17" width="20.42578125" customWidth="1"/>
    <col min="18" max="26" width="19.7109375" customWidth="1"/>
    <col min="27" max="27" width="17.5703125" customWidth="1"/>
    <col min="28" max="28" width="19.140625" customWidth="1"/>
    <col min="30" max="30" width="12.7109375" customWidth="1"/>
  </cols>
  <sheetData>
    <row r="1" spans="1:36" ht="15.75" thickBot="1" x14ac:dyDescent="0.3">
      <c r="C1" s="65" t="s">
        <v>79</v>
      </c>
      <c r="D1" s="64"/>
    </row>
    <row r="2" spans="1:36" ht="15.75" thickBot="1" x14ac:dyDescent="0.3">
      <c r="A2" s="66"/>
      <c r="B2" s="120" t="s">
        <v>95</v>
      </c>
      <c r="C2" s="121"/>
      <c r="D2" s="121"/>
      <c r="E2" s="121"/>
      <c r="F2" s="121"/>
      <c r="G2" s="121"/>
      <c r="H2" s="121"/>
      <c r="I2" s="121"/>
      <c r="J2" s="121"/>
      <c r="K2" s="121"/>
      <c r="L2" s="122"/>
      <c r="M2" s="128" t="s">
        <v>94</v>
      </c>
      <c r="N2" s="129"/>
      <c r="O2" s="130"/>
      <c r="P2" s="131"/>
      <c r="Q2" s="128" t="s">
        <v>90</v>
      </c>
      <c r="R2" s="129"/>
      <c r="S2" s="129"/>
      <c r="T2" s="129"/>
      <c r="U2" s="129"/>
      <c r="V2" s="129"/>
      <c r="W2" s="129"/>
      <c r="X2" s="129"/>
      <c r="Y2" s="129"/>
      <c r="Z2" s="129"/>
      <c r="AA2" s="129"/>
      <c r="AB2" s="131"/>
      <c r="AC2" s="126" t="s">
        <v>92</v>
      </c>
      <c r="AD2" s="127"/>
      <c r="AE2" s="123" t="s">
        <v>93</v>
      </c>
      <c r="AF2" s="124"/>
      <c r="AG2" s="124"/>
      <c r="AH2" s="124"/>
      <c r="AI2" s="124"/>
      <c r="AJ2" s="125"/>
    </row>
    <row r="3" spans="1:36" ht="75.75" thickBot="1" x14ac:dyDescent="0.3">
      <c r="A3" s="67" t="s">
        <v>0</v>
      </c>
      <c r="B3" s="68" t="s">
        <v>89</v>
      </c>
      <c r="C3" s="69" t="s">
        <v>121</v>
      </c>
      <c r="D3" s="69" t="s">
        <v>122</v>
      </c>
      <c r="E3" s="69" t="s">
        <v>96</v>
      </c>
      <c r="F3" s="69" t="s">
        <v>97</v>
      </c>
      <c r="G3" s="69" t="s">
        <v>80</v>
      </c>
      <c r="H3" s="69" t="s">
        <v>1</v>
      </c>
      <c r="I3" s="69" t="s">
        <v>98</v>
      </c>
      <c r="J3" s="69" t="s">
        <v>2</v>
      </c>
      <c r="K3" s="69" t="s">
        <v>99</v>
      </c>
      <c r="L3" s="70" t="s">
        <v>100</v>
      </c>
      <c r="M3" s="68" t="s">
        <v>3</v>
      </c>
      <c r="N3" s="69" t="s">
        <v>4</v>
      </c>
      <c r="O3" s="71" t="s">
        <v>120</v>
      </c>
      <c r="P3" s="70" t="s">
        <v>5</v>
      </c>
      <c r="Q3" s="68" t="s">
        <v>127</v>
      </c>
      <c r="R3" s="69" t="s">
        <v>128</v>
      </c>
      <c r="S3" s="69" t="s">
        <v>133</v>
      </c>
      <c r="T3" s="69" t="s">
        <v>134</v>
      </c>
      <c r="U3" s="69" t="s">
        <v>135</v>
      </c>
      <c r="V3" s="69" t="s">
        <v>136</v>
      </c>
      <c r="W3" s="69" t="s">
        <v>126</v>
      </c>
      <c r="X3" s="69" t="s">
        <v>104</v>
      </c>
      <c r="Y3" s="69" t="s">
        <v>131</v>
      </c>
      <c r="Z3" s="69" t="s">
        <v>130</v>
      </c>
      <c r="AA3" s="69" t="s">
        <v>81</v>
      </c>
      <c r="AB3" s="70" t="s">
        <v>105</v>
      </c>
      <c r="AC3" s="68" t="s">
        <v>82</v>
      </c>
      <c r="AD3" s="70" t="s">
        <v>83</v>
      </c>
      <c r="AE3" s="68" t="s">
        <v>84</v>
      </c>
      <c r="AF3" s="69" t="s">
        <v>85</v>
      </c>
      <c r="AG3" s="69" t="s">
        <v>86</v>
      </c>
      <c r="AH3" s="69" t="s">
        <v>87</v>
      </c>
      <c r="AI3" s="71" t="s">
        <v>88</v>
      </c>
      <c r="AJ3" s="70" t="s">
        <v>106</v>
      </c>
    </row>
    <row r="4" spans="1:36" x14ac:dyDescent="0.25">
      <c r="A4" s="57"/>
      <c r="B4" s="51"/>
      <c r="C4" s="52"/>
      <c r="D4" s="52"/>
      <c r="E4" s="52"/>
      <c r="F4" s="52"/>
      <c r="G4" s="52"/>
      <c r="H4" s="52"/>
      <c r="I4" s="52"/>
      <c r="J4" s="79"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 s="52"/>
      <c r="L4" s="8"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 s="81" t="str">
        <f>IFERROR(IF(Table25[[#This Row],[Διαμέρισμα]]="","",VLOOKUP($D$1,'Sheet1 (2)'!A2:D846,4,FALSE)),"")</f>
        <v/>
      </c>
      <c r="N4" s="79" t="str">
        <f>IF(Table25[[#This Row],[Διαμέρισμα]]="","",21)</f>
        <v/>
      </c>
      <c r="O4" s="83" t="str">
        <f>IFERROR(IF(Table25[[#This Row],[Εμβαδόν Τουβλοδομής (εξωτερική τοιχοποιία)]]="","",VLOOKUP($D$1,'Sheet1 (2)'!$A$1:$E$846,5,FALSE)),"")</f>
        <v/>
      </c>
      <c r="P4" s="83" t="str">
        <f>IFERROR(Table25[[#This Row],[Εσωτερική θερμοκρασία]]-Table25[[#This Row],[Εξωτερική θερμοκρασία]],"")</f>
        <v/>
      </c>
      <c r="Q4" s="59"/>
      <c r="R4" s="79">
        <f>IFERROR(VLOOKUP(Table16[[#This Row],[Επιλογή οροφής]],'Συντελεστές θερμοπερατότητας'!$A$3:$B$34,2,FALSE),0)</f>
        <v>0</v>
      </c>
      <c r="S4" s="52"/>
      <c r="T4" s="79">
        <f>IFERROR(VLOOKUP(Table16[[#This Row],[Επιλογή Δαπέδου σε επαφή με αέρα]],'Συντελεστές θερμοπερατότητας'!$A$3:$B$34,2,FALSE),0)</f>
        <v>0</v>
      </c>
      <c r="U4" s="52"/>
      <c r="V4" s="79">
        <f>IFERROR(VLOOKUP(Table16[[#This Row],[Επιλογή Δαπέδου σε επαφή με έδαφος]],'Συντελεστές θερμοπερατότητας'!$A$3:$B$34,2,FALSE),0)</f>
        <v>0</v>
      </c>
      <c r="W4" s="52"/>
      <c r="X4" s="79">
        <f>IFERROR(VLOOKUP(Table16[[#This Row],[Επιλογή τουβλοδομής]],'Συντελεστές θερμοπερατότητας'!$A$3:$B$34,2,FALSE),0)</f>
        <v>0</v>
      </c>
      <c r="Y4" s="52"/>
      <c r="Z4" s="79">
        <f>IFERROR(VLOOKUP(Table16[[#This Row],[Επιλογή φέρουσας]],'Συντελεστές θερμοπερατότητας'!$A$3:$B$34,2,FALSE), 0)</f>
        <v>0</v>
      </c>
      <c r="AA4" s="52"/>
      <c r="AB4" s="85" t="str">
        <f>IFERROR(VLOOKUP(Table16[[#This Row],[Περίοδος μελέτης κτιρίου - αφορά κουφώματα]],'Συντελεστές θερμοπερατότητας'!$A$40:$B$42,2,FALSE),"")</f>
        <v/>
      </c>
      <c r="AC4" s="81"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 s="85" t="str">
        <f>IFERROR(Table25[[#This Row],[Εμβαδόν κουφώματος]]*Table16[[#This Row],[Συντελεστής θερμοπερατότητας κουφώματος - λίστα]]/Table25[[#This Row],[Εμβαδόν κουφώματος]],"")</f>
        <v/>
      </c>
      <c r="AE4" s="86"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 s="79" t="str">
        <f>IFERROR(Table37[[#This Row],[Qβ.ολ]]/Table25[[#Totals],[Ανηγμένος όγκος (όγκος * πολλαπλασιαστής)]],"")</f>
        <v/>
      </c>
      <c r="AG4" s="79" t="str">
        <f>IFERROR((Table37[[#This Row],[qβ]]*Table25[[#This Row],[Όγκος διαμερίσματος]]+Table25[[#This Row],[Εμβαδόν κουφώματος]]*Table16[[#This Row],[U κουφώματος]]*Table25[[#This Row],[ΔΤ]]),"")</f>
        <v/>
      </c>
      <c r="AH4" s="79" t="str">
        <f>IFERROR(Table37[[#This Row],[Qi]]/Table37[[#Totals],[Qi]],"")</f>
        <v/>
      </c>
      <c r="AI4" s="83" t="str">
        <f>IFERROR(Table37[[#This Row],[εi]]*100,"")</f>
        <v/>
      </c>
      <c r="AJ4" s="87" t="str">
        <f>IFERROR(Table37[[#This Row],[πi]]%,"")</f>
        <v/>
      </c>
    </row>
    <row r="5" spans="1:36" x14ac:dyDescent="0.25">
      <c r="A5" s="58"/>
      <c r="B5" s="53"/>
      <c r="C5" s="54"/>
      <c r="D5" s="54"/>
      <c r="E5" s="54"/>
      <c r="F5" s="54"/>
      <c r="G5" s="54"/>
      <c r="H5" s="54"/>
      <c r="I5" s="54"/>
      <c r="J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 s="54"/>
      <c r="L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 s="82" t="str">
        <f>IFERROR(IF(Table25[[#This Row],[Διαμέρισμα]]="","",VLOOKUP($D$1,'Sheet1 (2)'!A3:D847,4,FALSE)),"")</f>
        <v/>
      </c>
      <c r="N5" s="80" t="str">
        <f>IF(Table25[[#This Row],[Διαμέρισμα]]="","",21)</f>
        <v/>
      </c>
      <c r="O5" s="84" t="str">
        <f>IFERROR(IF(Table25[[#This Row],[Εμβαδόν Τουβλοδομής (εξωτερική τοιχοποιία)]]="","",VLOOKUP($D$1,'Sheet1 (2)'!$A$1:$E$846,5,FALSE)),"")</f>
        <v/>
      </c>
      <c r="P5" s="84" t="str">
        <f>IFERROR(Table25[[#This Row],[Εσωτερική θερμοκρασία]]-Table25[[#This Row],[Εξωτερική θερμοκρασία]],"")</f>
        <v/>
      </c>
      <c r="Q5" s="60"/>
      <c r="R5" s="80">
        <f>IFERROR(VLOOKUP(Table16[[#This Row],[Επιλογή οροφής]],'Συντελεστές θερμοπερατότητας'!$A$3:$B$34,2,FALSE),0)</f>
        <v>0</v>
      </c>
      <c r="S5" s="54"/>
      <c r="T5" s="80">
        <f>IFERROR(VLOOKUP(Table16[[#This Row],[Επιλογή Δαπέδου σε επαφή με αέρα]],'Συντελεστές θερμοπερατότητας'!$A$3:$B$34,2,FALSE),0)</f>
        <v>0</v>
      </c>
      <c r="U5" s="54"/>
      <c r="V5" s="80">
        <f>IFERROR(VLOOKUP(Table16[[#This Row],[Επιλογή Δαπέδου σε επαφή με έδαφος]],'Συντελεστές θερμοπερατότητας'!$A$3:$B$34,2,FALSE),0)</f>
        <v>0</v>
      </c>
      <c r="W5" s="54"/>
      <c r="X5" s="80">
        <f>IFERROR(VLOOKUP(Table16[[#This Row],[Επιλογή τουβλοδομής]],'Συντελεστές θερμοπερατότητας'!$A$3:$B$34,2,FALSE),0)</f>
        <v>0</v>
      </c>
      <c r="Y5" s="54"/>
      <c r="Z5" s="80">
        <f>IFERROR(VLOOKUP(Table16[[#This Row],[Επιλογή φέρουσας]],'Συντελεστές θερμοπερατότητας'!$A$3:$B$34,2,FALSE), 0)</f>
        <v>0</v>
      </c>
      <c r="AA5" s="54"/>
      <c r="AB5" s="88" t="str">
        <f>IFERROR(VLOOKUP(Table16[[#This Row],[Περίοδος μελέτης κτιρίου - αφορά κουφώματα]],'Συντελεστές θερμοπερατότητας'!$A$40:$B$42,2,FALSE),"")</f>
        <v/>
      </c>
      <c r="AC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 s="88" t="str">
        <f>IFERROR(Table25[[#This Row],[Εμβαδόν κουφώματος]]*Table16[[#This Row],[Συντελεστής θερμοπερατότητας κουφώματος - λίστα]]/Table25[[#This Row],[Εμβαδόν κουφώματος]],"")</f>
        <v/>
      </c>
      <c r="AE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 s="80" t="str">
        <f>IFERROR(Table37[[#This Row],[Qβ.ολ]]/Table25[[#Totals],[Ανηγμένος όγκος (όγκος * πολλαπλασιαστής)]],"")</f>
        <v/>
      </c>
      <c r="AG5" s="80" t="str">
        <f>IFERROR((Table37[[#This Row],[qβ]]*Table25[[#This Row],[Όγκος διαμερίσματος]]+Table25[[#This Row],[Εμβαδόν κουφώματος]]*Table16[[#This Row],[U κουφώματος]]*Table25[[#This Row],[ΔΤ]]),"")</f>
        <v/>
      </c>
      <c r="AH5" s="80" t="str">
        <f>IFERROR(Table37[[#This Row],[Qi]]/Table37[[#Totals],[Qi]],"")</f>
        <v/>
      </c>
      <c r="AI5" s="84" t="str">
        <f>IFERROR(Table37[[#This Row],[εi]]*100,"")</f>
        <v/>
      </c>
      <c r="AJ5" s="90" t="str">
        <f>IFERROR(Table37[[#This Row],[πi]]%,"")</f>
        <v/>
      </c>
    </row>
    <row r="6" spans="1:36" x14ac:dyDescent="0.25">
      <c r="A6" s="58"/>
      <c r="B6" s="53"/>
      <c r="C6" s="54"/>
      <c r="D6" s="54"/>
      <c r="E6" s="54"/>
      <c r="F6" s="54"/>
      <c r="G6" s="54"/>
      <c r="H6" s="54"/>
      <c r="I6" s="54"/>
      <c r="J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 s="54"/>
      <c r="L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 s="82" t="str">
        <f>IFERROR(IF(Table25[[#This Row],[Διαμέρισμα]]="","",VLOOKUP($D$1,'Sheet1 (2)'!A4:D848,4,FALSE)),"")</f>
        <v/>
      </c>
      <c r="N6" s="80" t="str">
        <f>IF(Table25[[#This Row],[Διαμέρισμα]]="","",21)</f>
        <v/>
      </c>
      <c r="O6" s="84" t="str">
        <f>IFERROR(IF(Table25[[#This Row],[Εμβαδόν Τουβλοδομής (εξωτερική τοιχοποιία)]]="","",VLOOKUP($D$1,'Sheet1 (2)'!$A$1:$E$846,5,FALSE)),"")</f>
        <v/>
      </c>
      <c r="P6" s="84" t="str">
        <f>IFERROR(Table25[[#This Row],[Εσωτερική θερμοκρασία]]-Table25[[#This Row],[Εξωτερική θερμοκρασία]],"")</f>
        <v/>
      </c>
      <c r="Q6" s="60"/>
      <c r="R6" s="80">
        <f>IFERROR(VLOOKUP(Table16[[#This Row],[Επιλογή οροφής]],'Συντελεστές θερμοπερατότητας'!$A$3:$B$34,2,FALSE),0)</f>
        <v>0</v>
      </c>
      <c r="S6" s="54"/>
      <c r="T6" s="80">
        <f>IFERROR(VLOOKUP(Table16[[#This Row],[Επιλογή Δαπέδου σε επαφή με αέρα]],'Συντελεστές θερμοπερατότητας'!$A$3:$B$34,2,FALSE),0)</f>
        <v>0</v>
      </c>
      <c r="U6" s="54"/>
      <c r="V6" s="80">
        <f>IFERROR(VLOOKUP(Table16[[#This Row],[Επιλογή Δαπέδου σε επαφή με έδαφος]],'Συντελεστές θερμοπερατότητας'!$A$3:$B$34,2,FALSE),0)</f>
        <v>0</v>
      </c>
      <c r="W6" s="54"/>
      <c r="X6" s="80">
        <f>IFERROR(VLOOKUP(Table16[[#This Row],[Επιλογή τουβλοδομής]],'Συντελεστές θερμοπερατότητας'!$A$3:$B$34,2,FALSE),0)</f>
        <v>0</v>
      </c>
      <c r="Y6" s="54"/>
      <c r="Z6" s="80">
        <f>IFERROR(VLOOKUP(Table16[[#This Row],[Επιλογή φέρουσας]],'Συντελεστές θερμοπερατότητας'!$A$3:$B$34,2,FALSE), 0)</f>
        <v>0</v>
      </c>
      <c r="AA6" s="54"/>
      <c r="AB6" s="88" t="str">
        <f>IFERROR(VLOOKUP(Table16[[#This Row],[Περίοδος μελέτης κτιρίου - αφορά κουφώματα]],'Συντελεστές θερμοπερατότητας'!$A$40:$B$42,2,FALSE),"")</f>
        <v/>
      </c>
      <c r="AC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 s="88" t="str">
        <f>IFERROR(Table25[[#This Row],[Εμβαδόν κουφώματος]]*Table16[[#This Row],[Συντελεστής θερμοπερατότητας κουφώματος - λίστα]]/Table25[[#This Row],[Εμβαδόν κουφώματος]],"")</f>
        <v/>
      </c>
      <c r="AE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 s="80" t="str">
        <f>IFERROR(Table37[[#This Row],[Qβ.ολ]]/Table25[[#Totals],[Ανηγμένος όγκος (όγκος * πολλαπλασιαστής)]],"")</f>
        <v/>
      </c>
      <c r="AG6" s="80" t="str">
        <f>IFERROR((Table37[[#This Row],[qβ]]*Table25[[#This Row],[Όγκος διαμερίσματος]]+Table25[[#This Row],[Εμβαδόν κουφώματος]]*Table16[[#This Row],[U κουφώματος]]*Table25[[#This Row],[ΔΤ]]),"")</f>
        <v/>
      </c>
      <c r="AH6" s="80" t="str">
        <f>IFERROR(Table37[[#This Row],[Qi]]/Table37[[#Totals],[Qi]],"")</f>
        <v/>
      </c>
      <c r="AI6" s="84" t="str">
        <f>IFERROR(Table37[[#This Row],[εi]]*100,"")</f>
        <v/>
      </c>
      <c r="AJ6" s="90" t="str">
        <f>IFERROR(Table37[[#This Row],[πi]]%,"")</f>
        <v/>
      </c>
    </row>
    <row r="7" spans="1:36" x14ac:dyDescent="0.25">
      <c r="A7" s="58"/>
      <c r="B7" s="53"/>
      <c r="C7" s="54"/>
      <c r="D7" s="54"/>
      <c r="E7" s="54"/>
      <c r="F7" s="54"/>
      <c r="G7" s="54"/>
      <c r="H7" s="54"/>
      <c r="I7" s="54"/>
      <c r="J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 s="54"/>
      <c r="L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 s="82" t="str">
        <f>IFERROR(IF(Table25[[#This Row],[Διαμέρισμα]]="","",VLOOKUP($D$1,'Sheet1 (2)'!A5:D849,4,FALSE)),"")</f>
        <v/>
      </c>
      <c r="N7" s="80" t="str">
        <f>IF(Table25[[#This Row],[Διαμέρισμα]]="","",21)</f>
        <v/>
      </c>
      <c r="O7" s="84" t="str">
        <f>IFERROR(IF(Table25[[#This Row],[Εμβαδόν Τουβλοδομής (εξωτερική τοιχοποιία)]]="","",VLOOKUP($D$1,'Sheet1 (2)'!$A$1:$E$846,5,FALSE)),"")</f>
        <v/>
      </c>
      <c r="P7" s="84" t="str">
        <f>IFERROR(Table25[[#This Row],[Εσωτερική θερμοκρασία]]-Table25[[#This Row],[Εξωτερική θερμοκρασία]],"")</f>
        <v/>
      </c>
      <c r="Q7" s="60"/>
      <c r="R7" s="80">
        <f>IFERROR(VLOOKUP(Table16[[#This Row],[Επιλογή οροφής]],'Συντελεστές θερμοπερατότητας'!$A$3:$B$34,2,FALSE),0)</f>
        <v>0</v>
      </c>
      <c r="S7" s="54"/>
      <c r="T7" s="80">
        <f>IFERROR(VLOOKUP(Table16[[#This Row],[Επιλογή Δαπέδου σε επαφή με αέρα]],'Συντελεστές θερμοπερατότητας'!$A$3:$B$34,2,FALSE),0)</f>
        <v>0</v>
      </c>
      <c r="U7" s="54"/>
      <c r="V7" s="80">
        <f>IFERROR(VLOOKUP(Table16[[#This Row],[Επιλογή Δαπέδου σε επαφή με έδαφος]],'Συντελεστές θερμοπερατότητας'!$A$3:$B$34,2,FALSE),0)</f>
        <v>0</v>
      </c>
      <c r="W7" s="54"/>
      <c r="X7" s="80">
        <f>IFERROR(VLOOKUP(Table16[[#This Row],[Επιλογή τουβλοδομής]],'Συντελεστές θερμοπερατότητας'!$A$3:$B$34,2,FALSE),0)</f>
        <v>0</v>
      </c>
      <c r="Y7" s="54"/>
      <c r="Z7" s="80">
        <f>IFERROR(VLOOKUP(Table16[[#This Row],[Επιλογή φέρουσας]],'Συντελεστές θερμοπερατότητας'!$A$3:$B$34,2,FALSE), 0)</f>
        <v>0</v>
      </c>
      <c r="AA7" s="54"/>
      <c r="AB7" s="88" t="str">
        <f>IFERROR(VLOOKUP(Table16[[#This Row],[Περίοδος μελέτης κτιρίου - αφορά κουφώματα]],'Συντελεστές θερμοπερατότητας'!$A$40:$B$42,2,FALSE),"")</f>
        <v/>
      </c>
      <c r="AC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 s="88" t="str">
        <f>IFERROR(Table25[[#This Row],[Εμβαδόν κουφώματος]]*Table16[[#This Row],[Συντελεστής θερμοπερατότητας κουφώματος - λίστα]]/Table25[[#This Row],[Εμβαδόν κουφώματος]],"")</f>
        <v/>
      </c>
      <c r="AE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 s="80" t="str">
        <f>IFERROR(Table37[[#This Row],[Qβ.ολ]]/Table25[[#Totals],[Ανηγμένος όγκος (όγκος * πολλαπλασιαστής)]],"")</f>
        <v/>
      </c>
      <c r="AG7" s="80" t="str">
        <f>IFERROR((Table37[[#This Row],[qβ]]*Table25[[#This Row],[Όγκος διαμερίσματος]]+Table25[[#This Row],[Εμβαδόν κουφώματος]]*Table16[[#This Row],[U κουφώματος]]*Table25[[#This Row],[ΔΤ]]),"")</f>
        <v/>
      </c>
      <c r="AH7" s="80" t="str">
        <f>IFERROR(Table37[[#This Row],[Qi]]/Table37[[#Totals],[Qi]],"")</f>
        <v/>
      </c>
      <c r="AI7" s="84" t="str">
        <f>IFERROR(Table37[[#This Row],[εi]]*100,"")</f>
        <v/>
      </c>
      <c r="AJ7" s="90" t="str">
        <f>IFERROR(Table37[[#This Row],[πi]]%,"")</f>
        <v/>
      </c>
    </row>
    <row r="8" spans="1:36" x14ac:dyDescent="0.25">
      <c r="A8" s="58"/>
      <c r="B8" s="53"/>
      <c r="C8" s="54"/>
      <c r="D8" s="54"/>
      <c r="E8" s="54"/>
      <c r="F8" s="54"/>
      <c r="G8" s="54"/>
      <c r="H8" s="54"/>
      <c r="I8" s="54"/>
      <c r="J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 s="54"/>
      <c r="L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 s="82" t="str">
        <f>IFERROR(IF(Table25[[#This Row],[Διαμέρισμα]]="","",VLOOKUP($D$1,'Sheet1 (2)'!A6:D850,4,FALSE)),"")</f>
        <v/>
      </c>
      <c r="N8" s="80" t="str">
        <f>IF(Table25[[#This Row],[Διαμέρισμα]]="","",21)</f>
        <v/>
      </c>
      <c r="O8" s="84" t="str">
        <f>IFERROR(IF(Table25[[#This Row],[Εμβαδόν Τουβλοδομής (εξωτερική τοιχοποιία)]]="","",VLOOKUP($D$1,'Sheet1 (2)'!$A$1:$E$846,5,FALSE)),"")</f>
        <v/>
      </c>
      <c r="P8" s="84" t="str">
        <f>IFERROR(Table25[[#This Row],[Εσωτερική θερμοκρασία]]-Table25[[#This Row],[Εξωτερική θερμοκρασία]],"")</f>
        <v/>
      </c>
      <c r="Q8" s="60"/>
      <c r="R8" s="80">
        <f>IFERROR(VLOOKUP(Table16[[#This Row],[Επιλογή οροφής]],'Συντελεστές θερμοπερατότητας'!$A$3:$B$34,2,FALSE),0)</f>
        <v>0</v>
      </c>
      <c r="S8" s="54"/>
      <c r="T8" s="80">
        <f>IFERROR(VLOOKUP(Table16[[#This Row],[Επιλογή Δαπέδου σε επαφή με αέρα]],'Συντελεστές θερμοπερατότητας'!$A$3:$B$34,2,FALSE),0)</f>
        <v>0</v>
      </c>
      <c r="U8" s="54"/>
      <c r="V8" s="80">
        <f>IFERROR(VLOOKUP(Table16[[#This Row],[Επιλογή Δαπέδου σε επαφή με έδαφος]],'Συντελεστές θερμοπερατότητας'!$A$3:$B$34,2,FALSE),0)</f>
        <v>0</v>
      </c>
      <c r="W8" s="54"/>
      <c r="X8" s="80">
        <f>IFERROR(VLOOKUP(Table16[[#This Row],[Επιλογή τουβλοδομής]],'Συντελεστές θερμοπερατότητας'!$A$3:$B$34,2,FALSE),0)</f>
        <v>0</v>
      </c>
      <c r="Y8" s="54"/>
      <c r="Z8" s="80">
        <f>IFERROR(VLOOKUP(Table16[[#This Row],[Επιλογή φέρουσας]],'Συντελεστές θερμοπερατότητας'!$A$3:$B$34,2,FALSE), 0)</f>
        <v>0</v>
      </c>
      <c r="AA8" s="54"/>
      <c r="AB8" s="88" t="str">
        <f>IFERROR(VLOOKUP(Table16[[#This Row],[Περίοδος μελέτης κτιρίου - αφορά κουφώματα]],'Συντελεστές θερμοπερατότητας'!$A$40:$B$42,2,FALSE),"")</f>
        <v/>
      </c>
      <c r="AC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 s="88" t="str">
        <f>IFERROR(Table25[[#This Row],[Εμβαδόν κουφώματος]]*Table16[[#This Row],[Συντελεστής θερμοπερατότητας κουφώματος - λίστα]]/Table25[[#This Row],[Εμβαδόν κουφώματος]],"")</f>
        <v/>
      </c>
      <c r="AE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 s="80" t="str">
        <f>IFERROR(Table37[[#This Row],[Qβ.ολ]]/Table25[[#Totals],[Ανηγμένος όγκος (όγκος * πολλαπλασιαστής)]],"")</f>
        <v/>
      </c>
      <c r="AG8" s="80" t="str">
        <f>IFERROR((Table37[[#This Row],[qβ]]*Table25[[#This Row],[Όγκος διαμερίσματος]]+Table25[[#This Row],[Εμβαδόν κουφώματος]]*Table16[[#This Row],[U κουφώματος]]*Table25[[#This Row],[ΔΤ]]),"")</f>
        <v/>
      </c>
      <c r="AH8" s="80" t="str">
        <f>IFERROR(Table37[[#This Row],[Qi]]/Table37[[#Totals],[Qi]],"")</f>
        <v/>
      </c>
      <c r="AI8" s="84" t="str">
        <f>IFERROR(Table37[[#This Row],[εi]]*100,"")</f>
        <v/>
      </c>
      <c r="AJ8" s="90" t="str">
        <f>IFERROR(Table37[[#This Row],[πi]]%,"")</f>
        <v/>
      </c>
    </row>
    <row r="9" spans="1:36" x14ac:dyDescent="0.25">
      <c r="A9" s="58"/>
      <c r="B9" s="53"/>
      <c r="C9" s="54"/>
      <c r="D9" s="54"/>
      <c r="E9" s="54"/>
      <c r="F9" s="54"/>
      <c r="G9" s="54"/>
      <c r="H9" s="54"/>
      <c r="I9" s="54"/>
      <c r="J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 s="54"/>
      <c r="L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 s="82" t="str">
        <f>IFERROR(IF(Table25[[#This Row],[Διαμέρισμα]]="","",VLOOKUP($D$1,'Sheet1 (2)'!A7:D851,4,FALSE)),"")</f>
        <v/>
      </c>
      <c r="N9" s="80" t="str">
        <f>IF(Table25[[#This Row],[Διαμέρισμα]]="","",21)</f>
        <v/>
      </c>
      <c r="O9" s="84" t="str">
        <f>IFERROR(IF(Table25[[#This Row],[Εμβαδόν Τουβλοδομής (εξωτερική τοιχοποιία)]]="","",VLOOKUP($D$1,'Sheet1 (2)'!$A$1:$E$846,5,FALSE)),"")</f>
        <v/>
      </c>
      <c r="P9" s="84" t="str">
        <f>IFERROR(Table25[[#This Row],[Εσωτερική θερμοκρασία]]-Table25[[#This Row],[Εξωτερική θερμοκρασία]],"")</f>
        <v/>
      </c>
      <c r="Q9" s="60"/>
      <c r="R9" s="80">
        <f>IFERROR(VLOOKUP(Table16[[#This Row],[Επιλογή οροφής]],'Συντελεστές θερμοπερατότητας'!$A$3:$B$34,2,FALSE),0)</f>
        <v>0</v>
      </c>
      <c r="S9" s="54"/>
      <c r="T9" s="80">
        <f>IFERROR(VLOOKUP(Table16[[#This Row],[Επιλογή Δαπέδου σε επαφή με αέρα]],'Συντελεστές θερμοπερατότητας'!$A$3:$B$34,2,FALSE),0)</f>
        <v>0</v>
      </c>
      <c r="U9" s="54"/>
      <c r="V9" s="80">
        <f>IFERROR(VLOOKUP(Table16[[#This Row],[Επιλογή Δαπέδου σε επαφή με έδαφος]],'Συντελεστές θερμοπερατότητας'!$A$3:$B$34,2,FALSE),0)</f>
        <v>0</v>
      </c>
      <c r="W9" s="54"/>
      <c r="X9" s="80">
        <f>IFERROR(VLOOKUP(Table16[[#This Row],[Επιλογή τουβλοδομής]],'Συντελεστές θερμοπερατότητας'!$A$3:$B$34,2,FALSE),0)</f>
        <v>0</v>
      </c>
      <c r="Y9" s="54"/>
      <c r="Z9" s="80">
        <f>IFERROR(VLOOKUP(Table16[[#This Row],[Επιλογή φέρουσας]],'Συντελεστές θερμοπερατότητας'!$A$3:$B$34,2,FALSE), 0)</f>
        <v>0</v>
      </c>
      <c r="AA9" s="54"/>
      <c r="AB9" s="88" t="str">
        <f>IFERROR(VLOOKUP(Table16[[#This Row],[Περίοδος μελέτης κτιρίου - αφορά κουφώματα]],'Συντελεστές θερμοπερατότητας'!$A$40:$B$42,2,FALSE),"")</f>
        <v/>
      </c>
      <c r="AC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 s="88" t="str">
        <f>IFERROR(Table25[[#This Row],[Εμβαδόν κουφώματος]]*Table16[[#This Row],[Συντελεστής θερμοπερατότητας κουφώματος - λίστα]]/Table25[[#This Row],[Εμβαδόν κουφώματος]],"")</f>
        <v/>
      </c>
      <c r="AE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 s="80" t="str">
        <f>IFERROR(Table37[[#This Row],[Qβ.ολ]]/Table25[[#Totals],[Ανηγμένος όγκος (όγκος * πολλαπλασιαστής)]],"")</f>
        <v/>
      </c>
      <c r="AG9" s="80" t="str">
        <f>IFERROR((Table37[[#This Row],[qβ]]*Table25[[#This Row],[Όγκος διαμερίσματος]]+Table25[[#This Row],[Εμβαδόν κουφώματος]]*Table16[[#This Row],[U κουφώματος]]*Table25[[#This Row],[ΔΤ]]),"")</f>
        <v/>
      </c>
      <c r="AH9" s="80" t="str">
        <f>IFERROR(Table37[[#This Row],[Qi]]/Table37[[#Totals],[Qi]],"")</f>
        <v/>
      </c>
      <c r="AI9" s="84" t="str">
        <f>IFERROR(Table37[[#This Row],[εi]]*100,"")</f>
        <v/>
      </c>
      <c r="AJ9" s="90" t="str">
        <f>IFERROR(Table37[[#This Row],[πi]]%,"")</f>
        <v/>
      </c>
    </row>
    <row r="10" spans="1:36" x14ac:dyDescent="0.25">
      <c r="A10" s="58"/>
      <c r="B10" s="53"/>
      <c r="C10" s="54"/>
      <c r="D10" s="54"/>
      <c r="E10" s="54"/>
      <c r="F10" s="54"/>
      <c r="G10" s="54"/>
      <c r="H10" s="54"/>
      <c r="I10" s="54"/>
      <c r="J1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0" s="54"/>
      <c r="L1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0" s="82" t="str">
        <f>IFERROR(IF(Table25[[#This Row],[Διαμέρισμα]]="","",VLOOKUP($D$1,'Sheet1 (2)'!A8:D852,4,FALSE)),"")</f>
        <v/>
      </c>
      <c r="N10" s="80" t="str">
        <f>IF(Table25[[#This Row],[Διαμέρισμα]]="","",21)</f>
        <v/>
      </c>
      <c r="O10" s="84" t="str">
        <f>IFERROR(IF(Table25[[#This Row],[Εμβαδόν Τουβλοδομής (εξωτερική τοιχοποιία)]]="","",VLOOKUP($D$1,'Sheet1 (2)'!$A$1:$E$846,5,FALSE)),"")</f>
        <v/>
      </c>
      <c r="P10" s="84" t="str">
        <f>IFERROR(Table25[[#This Row],[Εσωτερική θερμοκρασία]]-Table25[[#This Row],[Εξωτερική θερμοκρασία]],"")</f>
        <v/>
      </c>
      <c r="Q10" s="60"/>
      <c r="R10" s="80">
        <f>IFERROR(VLOOKUP(Table16[[#This Row],[Επιλογή οροφής]],'Συντελεστές θερμοπερατότητας'!$A$3:$B$34,2,FALSE),0)</f>
        <v>0</v>
      </c>
      <c r="S10" s="54"/>
      <c r="T10" s="80">
        <f>IFERROR(VLOOKUP(Table16[[#This Row],[Επιλογή Δαπέδου σε επαφή με αέρα]],'Συντελεστές θερμοπερατότητας'!$A$3:$B$34,2,FALSE),0)</f>
        <v>0</v>
      </c>
      <c r="U10" s="54"/>
      <c r="V10" s="80">
        <f>IFERROR(VLOOKUP(Table16[[#This Row],[Επιλογή Δαπέδου σε επαφή με έδαφος]],'Συντελεστές θερμοπερατότητας'!$A$3:$B$34,2,FALSE),0)</f>
        <v>0</v>
      </c>
      <c r="W10" s="54"/>
      <c r="X10" s="80">
        <f>IFERROR(VLOOKUP(Table16[[#This Row],[Επιλογή τουβλοδομής]],'Συντελεστές θερμοπερατότητας'!$A$3:$B$34,2,FALSE),0)</f>
        <v>0</v>
      </c>
      <c r="Y10" s="54"/>
      <c r="Z10" s="80">
        <f>IFERROR(VLOOKUP(Table16[[#This Row],[Επιλογή φέρουσας]],'Συντελεστές θερμοπερατότητας'!$A$3:$B$34,2,FALSE), 0)</f>
        <v>0</v>
      </c>
      <c r="AA10" s="54"/>
      <c r="AB10" s="88" t="str">
        <f>IFERROR(VLOOKUP(Table16[[#This Row],[Περίοδος μελέτης κτιρίου - αφορά κουφώματα]],'Συντελεστές θερμοπερατότητας'!$A$40:$B$42,2,FALSE),"")</f>
        <v/>
      </c>
      <c r="AC1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0" s="88" t="str">
        <f>IFERROR(Table25[[#This Row],[Εμβαδόν κουφώματος]]*Table16[[#This Row],[Συντελεστής θερμοπερατότητας κουφώματος - λίστα]]/Table25[[#This Row],[Εμβαδόν κουφώματος]],"")</f>
        <v/>
      </c>
      <c r="AE1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0" s="80" t="str">
        <f>IFERROR(Table37[[#This Row],[Qβ.ολ]]/Table25[[#Totals],[Ανηγμένος όγκος (όγκος * πολλαπλασιαστής)]],"")</f>
        <v/>
      </c>
      <c r="AG10" s="80" t="str">
        <f>IFERROR((Table37[[#This Row],[qβ]]*Table25[[#This Row],[Όγκος διαμερίσματος]]+Table25[[#This Row],[Εμβαδόν κουφώματος]]*Table16[[#This Row],[U κουφώματος]]*Table25[[#This Row],[ΔΤ]]),"")</f>
        <v/>
      </c>
      <c r="AH10" s="80" t="str">
        <f>IFERROR(Table37[[#This Row],[Qi]]/Table37[[#Totals],[Qi]],"")</f>
        <v/>
      </c>
      <c r="AI10" s="84" t="str">
        <f>IFERROR(Table37[[#This Row],[εi]]*100,"")</f>
        <v/>
      </c>
      <c r="AJ10" s="90" t="str">
        <f>IFERROR(Table37[[#This Row],[πi]]%,"")</f>
        <v/>
      </c>
    </row>
    <row r="11" spans="1:36" x14ac:dyDescent="0.25">
      <c r="A11" s="58"/>
      <c r="B11" s="53"/>
      <c r="C11" s="54"/>
      <c r="D11" s="54"/>
      <c r="E11" s="54"/>
      <c r="F11" s="54"/>
      <c r="G11" s="54"/>
      <c r="H11" s="54"/>
      <c r="I11" s="54"/>
      <c r="J1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1" s="54"/>
      <c r="L1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1" s="82" t="str">
        <f>IFERROR(IF(Table25[[#This Row],[Διαμέρισμα]]="","",VLOOKUP($D$1,'Sheet1 (2)'!A9:D853,4,FALSE)),"")</f>
        <v/>
      </c>
      <c r="N11" s="80" t="str">
        <f>IF(Table25[[#This Row],[Διαμέρισμα]]="","",21)</f>
        <v/>
      </c>
      <c r="O11" s="84" t="str">
        <f>IFERROR(IF(Table25[[#This Row],[Εμβαδόν Τουβλοδομής (εξωτερική τοιχοποιία)]]="","",VLOOKUP($D$1,'Sheet1 (2)'!$A$1:$E$846,5,FALSE)),"")</f>
        <v/>
      </c>
      <c r="P11" s="84" t="str">
        <f>IFERROR(Table25[[#This Row],[Εσωτερική θερμοκρασία]]-Table25[[#This Row],[Εξωτερική θερμοκρασία]],"")</f>
        <v/>
      </c>
      <c r="Q11" s="60"/>
      <c r="R11" s="80">
        <f>IFERROR(VLOOKUP(Table16[[#This Row],[Επιλογή οροφής]],'Συντελεστές θερμοπερατότητας'!$A$3:$B$34,2,FALSE),0)</f>
        <v>0</v>
      </c>
      <c r="S11" s="54"/>
      <c r="T11" s="80">
        <f>IFERROR(VLOOKUP(Table16[[#This Row],[Επιλογή Δαπέδου σε επαφή με αέρα]],'Συντελεστές θερμοπερατότητας'!$A$3:$B$34,2,FALSE),0)</f>
        <v>0</v>
      </c>
      <c r="U11" s="54"/>
      <c r="V11" s="80">
        <f>IFERROR(VLOOKUP(Table16[[#This Row],[Επιλογή Δαπέδου σε επαφή με έδαφος]],'Συντελεστές θερμοπερατότητας'!$A$3:$B$34,2,FALSE),0)</f>
        <v>0</v>
      </c>
      <c r="W11" s="54"/>
      <c r="X11" s="80">
        <f>IFERROR(VLOOKUP(Table16[[#This Row],[Επιλογή τουβλοδομής]],'Συντελεστές θερμοπερατότητας'!$A$3:$B$34,2,FALSE),0)</f>
        <v>0</v>
      </c>
      <c r="Y11" s="54"/>
      <c r="Z11" s="80">
        <f>IFERROR(VLOOKUP(Table16[[#This Row],[Επιλογή φέρουσας]],'Συντελεστές θερμοπερατότητας'!$A$3:$B$34,2,FALSE), 0)</f>
        <v>0</v>
      </c>
      <c r="AA11" s="54"/>
      <c r="AB11" s="88" t="str">
        <f>IFERROR(VLOOKUP(Table16[[#This Row],[Περίοδος μελέτης κτιρίου - αφορά κουφώματα]],'Συντελεστές θερμοπερατότητας'!$A$40:$B$42,2,FALSE),"")</f>
        <v/>
      </c>
      <c r="AC1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1" s="88" t="str">
        <f>IFERROR(Table25[[#This Row],[Εμβαδόν κουφώματος]]*Table16[[#This Row],[Συντελεστής θερμοπερατότητας κουφώματος - λίστα]]/Table25[[#This Row],[Εμβαδόν κουφώματος]],"")</f>
        <v/>
      </c>
      <c r="AE1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1" s="80" t="str">
        <f>IFERROR(Table37[[#This Row],[Qβ.ολ]]/Table25[[#Totals],[Ανηγμένος όγκος (όγκος * πολλαπλασιαστής)]],"")</f>
        <v/>
      </c>
      <c r="AG11" s="80" t="str">
        <f>IFERROR((Table37[[#This Row],[qβ]]*Table25[[#This Row],[Όγκος διαμερίσματος]]+Table25[[#This Row],[Εμβαδόν κουφώματος]]*Table16[[#This Row],[U κουφώματος]]*Table25[[#This Row],[ΔΤ]]),"")</f>
        <v/>
      </c>
      <c r="AH11" s="80" t="str">
        <f>IFERROR(Table37[[#This Row],[Qi]]/Table37[[#Totals],[Qi]],"")</f>
        <v/>
      </c>
      <c r="AI11" s="84" t="str">
        <f>IFERROR(Table37[[#This Row],[εi]]*100,"")</f>
        <v/>
      </c>
      <c r="AJ11" s="90" t="str">
        <f>IFERROR(Table37[[#This Row],[πi]]%,"")</f>
        <v/>
      </c>
    </row>
    <row r="12" spans="1:36" x14ac:dyDescent="0.25">
      <c r="A12" s="58"/>
      <c r="B12" s="53"/>
      <c r="C12" s="54"/>
      <c r="D12" s="54"/>
      <c r="E12" s="54"/>
      <c r="F12" s="54"/>
      <c r="G12" s="54"/>
      <c r="H12" s="54"/>
      <c r="I12" s="54"/>
      <c r="J1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2" s="54"/>
      <c r="L1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2" s="82" t="str">
        <f>IFERROR(IF(Table25[[#This Row],[Διαμέρισμα]]="","",VLOOKUP($D$1,'Sheet1 (2)'!A10:D854,4,FALSE)),"")</f>
        <v/>
      </c>
      <c r="N12" s="80" t="str">
        <f>IF(Table25[[#This Row],[Διαμέρισμα]]="","",21)</f>
        <v/>
      </c>
      <c r="O12" s="84" t="str">
        <f>IFERROR(IF(Table25[[#This Row],[Εμβαδόν Τουβλοδομής (εξωτερική τοιχοποιία)]]="","",VLOOKUP($D$1,'Sheet1 (2)'!$A$1:$E$846,5,FALSE)),"")</f>
        <v/>
      </c>
      <c r="P12" s="84" t="str">
        <f>IFERROR(Table25[[#This Row],[Εσωτερική θερμοκρασία]]-Table25[[#This Row],[Εξωτερική θερμοκρασία]],"")</f>
        <v/>
      </c>
      <c r="Q12" s="60"/>
      <c r="R12" s="80">
        <f>IFERROR(VLOOKUP(Table16[[#This Row],[Επιλογή οροφής]],'Συντελεστές θερμοπερατότητας'!$A$3:$B$34,2,FALSE),0)</f>
        <v>0</v>
      </c>
      <c r="S12" s="54"/>
      <c r="T12" s="80">
        <f>IFERROR(VLOOKUP(Table16[[#This Row],[Επιλογή Δαπέδου σε επαφή με αέρα]],'Συντελεστές θερμοπερατότητας'!$A$3:$B$34,2,FALSE),0)</f>
        <v>0</v>
      </c>
      <c r="U12" s="54"/>
      <c r="V12" s="80">
        <f>IFERROR(VLOOKUP(Table16[[#This Row],[Επιλογή Δαπέδου σε επαφή με έδαφος]],'Συντελεστές θερμοπερατότητας'!$A$3:$B$34,2,FALSE),0)</f>
        <v>0</v>
      </c>
      <c r="W12" s="54"/>
      <c r="X12" s="80">
        <f>IFERROR(VLOOKUP(Table16[[#This Row],[Επιλογή τουβλοδομής]],'Συντελεστές θερμοπερατότητας'!$A$3:$B$34,2,FALSE),0)</f>
        <v>0</v>
      </c>
      <c r="Y12" s="54"/>
      <c r="Z12" s="80">
        <f>IFERROR(VLOOKUP(Table16[[#This Row],[Επιλογή φέρουσας]],'Συντελεστές θερμοπερατότητας'!$A$3:$B$34,2,FALSE), 0)</f>
        <v>0</v>
      </c>
      <c r="AA12" s="54"/>
      <c r="AB12" s="88" t="str">
        <f>IFERROR(VLOOKUP(Table16[[#This Row],[Περίοδος μελέτης κτιρίου - αφορά κουφώματα]],'Συντελεστές θερμοπερατότητας'!$A$40:$B$42,2,FALSE),"")</f>
        <v/>
      </c>
      <c r="AC1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2" s="88" t="str">
        <f>IFERROR(Table25[[#This Row],[Εμβαδόν κουφώματος]]*Table16[[#This Row],[Συντελεστής θερμοπερατότητας κουφώματος - λίστα]]/Table25[[#This Row],[Εμβαδόν κουφώματος]],"")</f>
        <v/>
      </c>
      <c r="AE1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2" s="80" t="str">
        <f>IFERROR(Table37[[#This Row],[Qβ.ολ]]/Table25[[#Totals],[Ανηγμένος όγκος (όγκος * πολλαπλασιαστής)]],"")</f>
        <v/>
      </c>
      <c r="AG12" s="80" t="str">
        <f>IFERROR((Table37[[#This Row],[qβ]]*Table25[[#This Row],[Όγκος διαμερίσματος]]+Table25[[#This Row],[Εμβαδόν κουφώματος]]*Table16[[#This Row],[U κουφώματος]]*Table25[[#This Row],[ΔΤ]]),"")</f>
        <v/>
      </c>
      <c r="AH12" s="80" t="str">
        <f>IFERROR(Table37[[#This Row],[Qi]]/Table37[[#Totals],[Qi]],"")</f>
        <v/>
      </c>
      <c r="AI12" s="84" t="str">
        <f>IFERROR(Table37[[#This Row],[εi]]*100,"")</f>
        <v/>
      </c>
      <c r="AJ12" s="90" t="str">
        <f>IFERROR(Table37[[#This Row],[πi]]%,"")</f>
        <v/>
      </c>
    </row>
    <row r="13" spans="1:36" x14ac:dyDescent="0.25">
      <c r="A13" s="58"/>
      <c r="B13" s="53"/>
      <c r="C13" s="54"/>
      <c r="D13" s="54"/>
      <c r="E13" s="54"/>
      <c r="F13" s="54"/>
      <c r="G13" s="54"/>
      <c r="H13" s="54"/>
      <c r="I13" s="54"/>
      <c r="J1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3" s="54"/>
      <c r="L1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3" s="82" t="str">
        <f>IFERROR(IF(Table25[[#This Row],[Διαμέρισμα]]="","",VLOOKUP($D$1,'Sheet1 (2)'!A11:D855,4,FALSE)),"")</f>
        <v/>
      </c>
      <c r="N13" s="80" t="str">
        <f>IF(Table25[[#This Row],[Διαμέρισμα]]="","",21)</f>
        <v/>
      </c>
      <c r="O13" s="84" t="str">
        <f>IFERROR(IF(Table25[[#This Row],[Εμβαδόν Τουβλοδομής (εξωτερική τοιχοποιία)]]="","",VLOOKUP($D$1,'Sheet1 (2)'!$A$1:$E$846,5,FALSE)),"")</f>
        <v/>
      </c>
      <c r="P13" s="84" t="str">
        <f>IFERROR(Table25[[#This Row],[Εσωτερική θερμοκρασία]]-Table25[[#This Row],[Εξωτερική θερμοκρασία]],"")</f>
        <v/>
      </c>
      <c r="Q13" s="60"/>
      <c r="R13" s="80">
        <f>IFERROR(VLOOKUP(Table16[[#This Row],[Επιλογή οροφής]],'Συντελεστές θερμοπερατότητας'!$A$3:$B$34,2,FALSE),0)</f>
        <v>0</v>
      </c>
      <c r="S13" s="54"/>
      <c r="T13" s="80">
        <f>IFERROR(VLOOKUP(Table16[[#This Row],[Επιλογή Δαπέδου σε επαφή με αέρα]],'Συντελεστές θερμοπερατότητας'!$A$3:$B$34,2,FALSE),0)</f>
        <v>0</v>
      </c>
      <c r="U13" s="54"/>
      <c r="V13" s="80">
        <f>IFERROR(VLOOKUP(Table16[[#This Row],[Επιλογή Δαπέδου σε επαφή με έδαφος]],'Συντελεστές θερμοπερατότητας'!$A$3:$B$34,2,FALSE),0)</f>
        <v>0</v>
      </c>
      <c r="W13" s="54"/>
      <c r="X13" s="80">
        <f>IFERROR(VLOOKUP(Table16[[#This Row],[Επιλογή τουβλοδομής]],'Συντελεστές θερμοπερατότητας'!$A$3:$B$34,2,FALSE),0)</f>
        <v>0</v>
      </c>
      <c r="Y13" s="54"/>
      <c r="Z13" s="80">
        <f>IFERROR(VLOOKUP(Table16[[#This Row],[Επιλογή φέρουσας]],'Συντελεστές θερμοπερατότητας'!$A$3:$B$34,2,FALSE), 0)</f>
        <v>0</v>
      </c>
      <c r="AA13" s="54"/>
      <c r="AB13" s="88" t="str">
        <f>IFERROR(VLOOKUP(Table16[[#This Row],[Περίοδος μελέτης κτιρίου - αφορά κουφώματα]],'Συντελεστές θερμοπερατότητας'!$A$40:$B$42,2,FALSE),"")</f>
        <v/>
      </c>
      <c r="AC1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3" s="88" t="str">
        <f>IFERROR(Table25[[#This Row],[Εμβαδόν κουφώματος]]*Table16[[#This Row],[Συντελεστής θερμοπερατότητας κουφώματος - λίστα]]/Table25[[#This Row],[Εμβαδόν κουφώματος]],"")</f>
        <v/>
      </c>
      <c r="AE1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3" s="80" t="str">
        <f>IFERROR(Table37[[#This Row],[Qβ.ολ]]/Table25[[#Totals],[Ανηγμένος όγκος (όγκος * πολλαπλασιαστής)]],"")</f>
        <v/>
      </c>
      <c r="AG13" s="80" t="str">
        <f>IFERROR((Table37[[#This Row],[qβ]]*Table25[[#This Row],[Όγκος διαμερίσματος]]+Table25[[#This Row],[Εμβαδόν κουφώματος]]*Table16[[#This Row],[U κουφώματος]]*Table25[[#This Row],[ΔΤ]]),"")</f>
        <v/>
      </c>
      <c r="AH13" s="80" t="str">
        <f>IFERROR(Table37[[#This Row],[Qi]]/Table37[[#Totals],[Qi]],"")</f>
        <v/>
      </c>
      <c r="AI13" s="84" t="str">
        <f>IFERROR(Table37[[#This Row],[εi]]*100,"")</f>
        <v/>
      </c>
      <c r="AJ13" s="90" t="str">
        <f>IFERROR(Table37[[#This Row],[πi]]%,"")</f>
        <v/>
      </c>
    </row>
    <row r="14" spans="1:36" x14ac:dyDescent="0.25">
      <c r="A14" s="58"/>
      <c r="B14" s="53"/>
      <c r="C14" s="54"/>
      <c r="D14" s="54"/>
      <c r="E14" s="54"/>
      <c r="F14" s="54"/>
      <c r="G14" s="54"/>
      <c r="H14" s="54"/>
      <c r="I14" s="54"/>
      <c r="J14"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4" s="54"/>
      <c r="L14"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4" s="82" t="str">
        <f>IFERROR(IF(Table25[[#This Row],[Διαμέρισμα]]="","",VLOOKUP($D$1,'Sheet1 (2)'!A12:D856,4,FALSE)),"")</f>
        <v/>
      </c>
      <c r="N14" s="80" t="str">
        <f>IF(Table25[[#This Row],[Διαμέρισμα]]="","",21)</f>
        <v/>
      </c>
      <c r="O14" s="84" t="str">
        <f>IFERROR(IF(Table25[[#This Row],[Εμβαδόν Τουβλοδομής (εξωτερική τοιχοποιία)]]="","",VLOOKUP($D$1,'Sheet1 (2)'!$A$1:$E$846,5,FALSE)),"")</f>
        <v/>
      </c>
      <c r="P14" s="84" t="str">
        <f>IFERROR(Table25[[#This Row],[Εσωτερική θερμοκρασία]]-Table25[[#This Row],[Εξωτερική θερμοκρασία]],"")</f>
        <v/>
      </c>
      <c r="Q14" s="60"/>
      <c r="R14" s="80">
        <f>IFERROR(VLOOKUP(Table16[[#This Row],[Επιλογή οροφής]],'Συντελεστές θερμοπερατότητας'!$A$3:$B$34,2,FALSE),0)</f>
        <v>0</v>
      </c>
      <c r="S14" s="54"/>
      <c r="T14" s="80">
        <f>IFERROR(VLOOKUP(Table16[[#This Row],[Επιλογή Δαπέδου σε επαφή με αέρα]],'Συντελεστές θερμοπερατότητας'!$A$3:$B$34,2,FALSE),0)</f>
        <v>0</v>
      </c>
      <c r="U14" s="54"/>
      <c r="V14" s="80">
        <f>IFERROR(VLOOKUP(Table16[[#This Row],[Επιλογή Δαπέδου σε επαφή με έδαφος]],'Συντελεστές θερμοπερατότητας'!$A$3:$B$34,2,FALSE),0)</f>
        <v>0</v>
      </c>
      <c r="W14" s="54"/>
      <c r="X14" s="80">
        <f>IFERROR(VLOOKUP(Table16[[#This Row],[Επιλογή τουβλοδομής]],'Συντελεστές θερμοπερατότητας'!$A$3:$B$34,2,FALSE),0)</f>
        <v>0</v>
      </c>
      <c r="Y14" s="54"/>
      <c r="Z14" s="80">
        <f>IFERROR(VLOOKUP(Table16[[#This Row],[Επιλογή φέρουσας]],'Συντελεστές θερμοπερατότητας'!$A$3:$B$34,2,FALSE), 0)</f>
        <v>0</v>
      </c>
      <c r="AA14" s="54"/>
      <c r="AB14" s="88" t="str">
        <f>IFERROR(VLOOKUP(Table16[[#This Row],[Περίοδος μελέτης κτιρίου - αφορά κουφώματα]],'Συντελεστές θερμοπερατότητας'!$A$40:$B$42,2,FALSE),"")</f>
        <v/>
      </c>
      <c r="AC14"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4" s="88" t="str">
        <f>IFERROR(Table25[[#This Row],[Εμβαδόν κουφώματος]]*Table16[[#This Row],[Συντελεστής θερμοπερατότητας κουφώματος - λίστα]]/Table25[[#This Row],[Εμβαδόν κουφώματος]],"")</f>
        <v/>
      </c>
      <c r="AE14"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4" s="80" t="str">
        <f>IFERROR(Table37[[#This Row],[Qβ.ολ]]/Table25[[#Totals],[Ανηγμένος όγκος (όγκος * πολλαπλασιαστής)]],"")</f>
        <v/>
      </c>
      <c r="AG14" s="80" t="str">
        <f>IFERROR((Table37[[#This Row],[qβ]]*Table25[[#This Row],[Όγκος διαμερίσματος]]+Table25[[#This Row],[Εμβαδόν κουφώματος]]*Table16[[#This Row],[U κουφώματος]]*Table25[[#This Row],[ΔΤ]]),"")</f>
        <v/>
      </c>
      <c r="AH14" s="80" t="str">
        <f>IFERROR(Table37[[#This Row],[Qi]]/Table37[[#Totals],[Qi]],"")</f>
        <v/>
      </c>
      <c r="AI14" s="84" t="str">
        <f>IFERROR(Table37[[#This Row],[εi]]*100,"")</f>
        <v/>
      </c>
      <c r="AJ14" s="90" t="str">
        <f>IFERROR(Table37[[#This Row],[πi]]%,"")</f>
        <v/>
      </c>
    </row>
    <row r="15" spans="1:36" x14ac:dyDescent="0.25">
      <c r="A15" s="58"/>
      <c r="B15" s="53"/>
      <c r="C15" s="54"/>
      <c r="D15" s="54"/>
      <c r="E15" s="54"/>
      <c r="F15" s="54"/>
      <c r="G15" s="54"/>
      <c r="H15" s="54"/>
      <c r="I15" s="54"/>
      <c r="J1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5" s="54"/>
      <c r="L1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5" s="82" t="str">
        <f>IFERROR(IF(Table25[[#This Row],[Διαμέρισμα]]="","",VLOOKUP($D$1,'Sheet1 (2)'!A13:D857,4,FALSE)),"")</f>
        <v/>
      </c>
      <c r="N15" s="80" t="str">
        <f>IF(Table25[[#This Row],[Διαμέρισμα]]="","",21)</f>
        <v/>
      </c>
      <c r="O15" s="84" t="str">
        <f>IFERROR(IF(Table25[[#This Row],[Εμβαδόν Τουβλοδομής (εξωτερική τοιχοποιία)]]="","",VLOOKUP($D$1,'Sheet1 (2)'!$A$1:$E$846,5,FALSE)),"")</f>
        <v/>
      </c>
      <c r="P15" s="84" t="str">
        <f>IFERROR(Table25[[#This Row],[Εσωτερική θερμοκρασία]]-Table25[[#This Row],[Εξωτερική θερμοκρασία]],"")</f>
        <v/>
      </c>
      <c r="Q15" s="60"/>
      <c r="R15" s="80">
        <f>IFERROR(VLOOKUP(Table16[[#This Row],[Επιλογή οροφής]],'Συντελεστές θερμοπερατότητας'!$A$3:$B$34,2,FALSE),0)</f>
        <v>0</v>
      </c>
      <c r="S15" s="54"/>
      <c r="T15" s="80">
        <f>IFERROR(VLOOKUP(Table16[[#This Row],[Επιλογή Δαπέδου σε επαφή με αέρα]],'Συντελεστές θερμοπερατότητας'!$A$3:$B$34,2,FALSE),0)</f>
        <v>0</v>
      </c>
      <c r="U15" s="54"/>
      <c r="V15" s="80">
        <f>IFERROR(VLOOKUP(Table16[[#This Row],[Επιλογή Δαπέδου σε επαφή με έδαφος]],'Συντελεστές θερμοπερατότητας'!$A$3:$B$34,2,FALSE),0)</f>
        <v>0</v>
      </c>
      <c r="W15" s="54"/>
      <c r="X15" s="80">
        <f>IFERROR(VLOOKUP(Table16[[#This Row],[Επιλογή τουβλοδομής]],'Συντελεστές θερμοπερατότητας'!$A$3:$B$34,2,FALSE),0)</f>
        <v>0</v>
      </c>
      <c r="Y15" s="54"/>
      <c r="Z15" s="80">
        <f>IFERROR(VLOOKUP(Table16[[#This Row],[Επιλογή φέρουσας]],'Συντελεστές θερμοπερατότητας'!$A$3:$B$34,2,FALSE), 0)</f>
        <v>0</v>
      </c>
      <c r="AA15" s="54"/>
      <c r="AB15" s="88" t="str">
        <f>IFERROR(VLOOKUP(Table16[[#This Row],[Περίοδος μελέτης κτιρίου - αφορά κουφώματα]],'Συντελεστές θερμοπερατότητας'!$A$40:$B$42,2,FALSE),"")</f>
        <v/>
      </c>
      <c r="AC1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5" s="88" t="str">
        <f>IFERROR(Table25[[#This Row],[Εμβαδόν κουφώματος]]*Table16[[#This Row],[Συντελεστής θερμοπερατότητας κουφώματος - λίστα]]/Table25[[#This Row],[Εμβαδόν κουφώματος]],"")</f>
        <v/>
      </c>
      <c r="AE1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5" s="80" t="str">
        <f>IFERROR(Table37[[#This Row],[Qβ.ολ]]/Table25[[#Totals],[Ανηγμένος όγκος (όγκος * πολλαπλασιαστής)]],"")</f>
        <v/>
      </c>
      <c r="AG15" s="80" t="str">
        <f>IFERROR((Table37[[#This Row],[qβ]]*Table25[[#This Row],[Όγκος διαμερίσματος]]+Table25[[#This Row],[Εμβαδόν κουφώματος]]*Table16[[#This Row],[U κουφώματος]]*Table25[[#This Row],[ΔΤ]]),"")</f>
        <v/>
      </c>
      <c r="AH15" s="80" t="str">
        <f>IFERROR(Table37[[#This Row],[Qi]]/Table37[[#Totals],[Qi]],"")</f>
        <v/>
      </c>
      <c r="AI15" s="84" t="str">
        <f>IFERROR(Table37[[#This Row],[εi]]*100,"")</f>
        <v/>
      </c>
      <c r="AJ15" s="90" t="str">
        <f>IFERROR(Table37[[#This Row],[πi]]%,"")</f>
        <v/>
      </c>
    </row>
    <row r="16" spans="1:36" x14ac:dyDescent="0.25">
      <c r="A16" s="58"/>
      <c r="B16" s="53"/>
      <c r="C16" s="54"/>
      <c r="D16" s="54"/>
      <c r="E16" s="54"/>
      <c r="F16" s="54"/>
      <c r="G16" s="54"/>
      <c r="H16" s="54"/>
      <c r="I16" s="54"/>
      <c r="J1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6" s="54"/>
      <c r="L1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6" s="82" t="str">
        <f>IFERROR(IF(Table25[[#This Row],[Διαμέρισμα]]="","",VLOOKUP($D$1,'Sheet1 (2)'!A14:D858,4,FALSE)),"")</f>
        <v/>
      </c>
      <c r="N16" s="80" t="str">
        <f>IF(Table25[[#This Row],[Διαμέρισμα]]="","",21)</f>
        <v/>
      </c>
      <c r="O16" s="84" t="str">
        <f>IFERROR(IF(Table25[[#This Row],[Εμβαδόν Τουβλοδομής (εξωτερική τοιχοποιία)]]="","",VLOOKUP($D$1,'Sheet1 (2)'!$A$1:$E$846,5,FALSE)),"")</f>
        <v/>
      </c>
      <c r="P16" s="84" t="str">
        <f>IFERROR(Table25[[#This Row],[Εσωτερική θερμοκρασία]]-Table25[[#This Row],[Εξωτερική θερμοκρασία]],"")</f>
        <v/>
      </c>
      <c r="Q16" s="60"/>
      <c r="R16" s="80">
        <f>IFERROR(VLOOKUP(Table16[[#This Row],[Επιλογή οροφής]],'Συντελεστές θερμοπερατότητας'!$A$3:$B$34,2,FALSE),0)</f>
        <v>0</v>
      </c>
      <c r="S16" s="54"/>
      <c r="T16" s="80">
        <f>IFERROR(VLOOKUP(Table16[[#This Row],[Επιλογή Δαπέδου σε επαφή με αέρα]],'Συντελεστές θερμοπερατότητας'!$A$3:$B$34,2,FALSE),0)</f>
        <v>0</v>
      </c>
      <c r="U16" s="54"/>
      <c r="V16" s="80">
        <f>IFERROR(VLOOKUP(Table16[[#This Row],[Επιλογή Δαπέδου σε επαφή με έδαφος]],'Συντελεστές θερμοπερατότητας'!$A$3:$B$34,2,FALSE),0)</f>
        <v>0</v>
      </c>
      <c r="W16" s="54"/>
      <c r="X16" s="80">
        <f>IFERROR(VLOOKUP(Table16[[#This Row],[Επιλογή τουβλοδομής]],'Συντελεστές θερμοπερατότητας'!$A$3:$B$34,2,FALSE),0)</f>
        <v>0</v>
      </c>
      <c r="Y16" s="54"/>
      <c r="Z16" s="80">
        <f>IFERROR(VLOOKUP(Table16[[#This Row],[Επιλογή φέρουσας]],'Συντελεστές θερμοπερατότητας'!$A$3:$B$34,2,FALSE), 0)</f>
        <v>0</v>
      </c>
      <c r="AA16" s="54"/>
      <c r="AB16" s="88" t="str">
        <f>IFERROR(VLOOKUP(Table16[[#This Row],[Περίοδος μελέτης κτιρίου - αφορά κουφώματα]],'Συντελεστές θερμοπερατότητας'!$A$40:$B$42,2,FALSE),"")</f>
        <v/>
      </c>
      <c r="AC1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6" s="88" t="str">
        <f>IFERROR(Table25[[#This Row],[Εμβαδόν κουφώματος]]*Table16[[#This Row],[Συντελεστής θερμοπερατότητας κουφώματος - λίστα]]/Table25[[#This Row],[Εμβαδόν κουφώματος]],"")</f>
        <v/>
      </c>
      <c r="AE1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6" s="80" t="str">
        <f>IFERROR(Table37[[#This Row],[Qβ.ολ]]/Table25[[#Totals],[Ανηγμένος όγκος (όγκος * πολλαπλασιαστής)]],"")</f>
        <v/>
      </c>
      <c r="AG16" s="80" t="str">
        <f>IFERROR((Table37[[#This Row],[qβ]]*Table25[[#This Row],[Όγκος διαμερίσματος]]+Table25[[#This Row],[Εμβαδόν κουφώματος]]*Table16[[#This Row],[U κουφώματος]]*Table25[[#This Row],[ΔΤ]]),"")</f>
        <v/>
      </c>
      <c r="AH16" s="80" t="str">
        <f>IFERROR(Table37[[#This Row],[Qi]]/Table37[[#Totals],[Qi]],"")</f>
        <v/>
      </c>
      <c r="AI16" s="84" t="str">
        <f>IFERROR(Table37[[#This Row],[εi]]*100,"")</f>
        <v/>
      </c>
      <c r="AJ16" s="90" t="str">
        <f>IFERROR(Table37[[#This Row],[πi]]%,"")</f>
        <v/>
      </c>
    </row>
    <row r="17" spans="1:36" x14ac:dyDescent="0.25">
      <c r="A17" s="58"/>
      <c r="B17" s="53"/>
      <c r="C17" s="54"/>
      <c r="D17" s="54"/>
      <c r="E17" s="54"/>
      <c r="F17" s="54"/>
      <c r="G17" s="54"/>
      <c r="H17" s="54"/>
      <c r="I17" s="54"/>
      <c r="J1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7" s="54"/>
      <c r="L1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7" s="82" t="str">
        <f>IFERROR(IF(Table25[[#This Row],[Διαμέρισμα]]="","",VLOOKUP($D$1,'Sheet1 (2)'!A15:D859,4,FALSE)),"")</f>
        <v/>
      </c>
      <c r="N17" s="80" t="str">
        <f>IF(Table25[[#This Row],[Διαμέρισμα]]="","",21)</f>
        <v/>
      </c>
      <c r="O17" s="84" t="str">
        <f>IFERROR(IF(Table25[[#This Row],[Εμβαδόν Τουβλοδομής (εξωτερική τοιχοποιία)]]="","",VLOOKUP($D$1,'Sheet1 (2)'!$A$1:$E$846,5,FALSE)),"")</f>
        <v/>
      </c>
      <c r="P17" s="84" t="str">
        <f>IFERROR(Table25[[#This Row],[Εσωτερική θερμοκρασία]]-Table25[[#This Row],[Εξωτερική θερμοκρασία]],"")</f>
        <v/>
      </c>
      <c r="Q17" s="60"/>
      <c r="R17" s="80">
        <f>IFERROR(VLOOKUP(Table16[[#This Row],[Επιλογή οροφής]],'Συντελεστές θερμοπερατότητας'!$A$3:$B$34,2,FALSE),0)</f>
        <v>0</v>
      </c>
      <c r="S17" s="54"/>
      <c r="T17" s="80">
        <f>IFERROR(VLOOKUP(Table16[[#This Row],[Επιλογή Δαπέδου σε επαφή με αέρα]],'Συντελεστές θερμοπερατότητας'!$A$3:$B$34,2,FALSE),0)</f>
        <v>0</v>
      </c>
      <c r="U17" s="54"/>
      <c r="V17" s="80">
        <f>IFERROR(VLOOKUP(Table16[[#This Row],[Επιλογή Δαπέδου σε επαφή με έδαφος]],'Συντελεστές θερμοπερατότητας'!$A$3:$B$34,2,FALSE),0)</f>
        <v>0</v>
      </c>
      <c r="W17" s="54"/>
      <c r="X17" s="80">
        <f>IFERROR(VLOOKUP(Table16[[#This Row],[Επιλογή τουβλοδομής]],'Συντελεστές θερμοπερατότητας'!$A$3:$B$34,2,FALSE),0)</f>
        <v>0</v>
      </c>
      <c r="Y17" s="54"/>
      <c r="Z17" s="80">
        <f>IFERROR(VLOOKUP(Table16[[#This Row],[Επιλογή φέρουσας]],'Συντελεστές θερμοπερατότητας'!$A$3:$B$34,2,FALSE), 0)</f>
        <v>0</v>
      </c>
      <c r="AA17" s="54"/>
      <c r="AB17" s="88" t="str">
        <f>IFERROR(VLOOKUP(Table16[[#This Row],[Περίοδος μελέτης κτιρίου - αφορά κουφώματα]],'Συντελεστές θερμοπερατότητας'!$A$40:$B$42,2,FALSE),"")</f>
        <v/>
      </c>
      <c r="AC1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7" s="88" t="str">
        <f>IFERROR(Table25[[#This Row],[Εμβαδόν κουφώματος]]*Table16[[#This Row],[Συντελεστής θερμοπερατότητας κουφώματος - λίστα]]/Table25[[#This Row],[Εμβαδόν κουφώματος]],"")</f>
        <v/>
      </c>
      <c r="AE1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7" s="80" t="str">
        <f>IFERROR(Table37[[#This Row],[Qβ.ολ]]/Table25[[#Totals],[Ανηγμένος όγκος (όγκος * πολλαπλασιαστής)]],"")</f>
        <v/>
      </c>
      <c r="AG17" s="80" t="str">
        <f>IFERROR((Table37[[#This Row],[qβ]]*Table25[[#This Row],[Όγκος διαμερίσματος]]+Table25[[#This Row],[Εμβαδόν κουφώματος]]*Table16[[#This Row],[U κουφώματος]]*Table25[[#This Row],[ΔΤ]]),"")</f>
        <v/>
      </c>
      <c r="AH17" s="80" t="str">
        <f>IFERROR(Table37[[#This Row],[Qi]]/Table37[[#Totals],[Qi]],"")</f>
        <v/>
      </c>
      <c r="AI17" s="84" t="str">
        <f>IFERROR(Table37[[#This Row],[εi]]*100,"")</f>
        <v/>
      </c>
      <c r="AJ17" s="90" t="str">
        <f>IFERROR(Table37[[#This Row],[πi]]%,"")</f>
        <v/>
      </c>
    </row>
    <row r="18" spans="1:36" x14ac:dyDescent="0.25">
      <c r="A18" s="58"/>
      <c r="B18" s="53"/>
      <c r="C18" s="54"/>
      <c r="D18" s="54"/>
      <c r="E18" s="54"/>
      <c r="F18" s="54"/>
      <c r="G18" s="54"/>
      <c r="H18" s="54"/>
      <c r="I18" s="54"/>
      <c r="J1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8" s="54"/>
      <c r="L1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8" s="82" t="str">
        <f>IFERROR(IF(Table25[[#This Row],[Διαμέρισμα]]="","",VLOOKUP($D$1,'Sheet1 (2)'!A16:D860,4,FALSE)),"")</f>
        <v/>
      </c>
      <c r="N18" s="80" t="str">
        <f>IF(Table25[[#This Row],[Διαμέρισμα]]="","",21)</f>
        <v/>
      </c>
      <c r="O18" s="84" t="str">
        <f>IFERROR(IF(Table25[[#This Row],[Εμβαδόν Τουβλοδομής (εξωτερική τοιχοποιία)]]="","",VLOOKUP($D$1,'Sheet1 (2)'!$A$1:$E$846,5,FALSE)),"")</f>
        <v/>
      </c>
      <c r="P18" s="84" t="str">
        <f>IFERROR(Table25[[#This Row],[Εσωτερική θερμοκρασία]]-Table25[[#This Row],[Εξωτερική θερμοκρασία]],"")</f>
        <v/>
      </c>
      <c r="Q18" s="60"/>
      <c r="R18" s="80">
        <f>IFERROR(VLOOKUP(Table16[[#This Row],[Επιλογή οροφής]],'Συντελεστές θερμοπερατότητας'!$A$3:$B$34,2,FALSE),0)</f>
        <v>0</v>
      </c>
      <c r="S18" s="54"/>
      <c r="T18" s="80">
        <f>IFERROR(VLOOKUP(Table16[[#This Row],[Επιλογή Δαπέδου σε επαφή με αέρα]],'Συντελεστές θερμοπερατότητας'!$A$3:$B$34,2,FALSE),0)</f>
        <v>0</v>
      </c>
      <c r="U18" s="54"/>
      <c r="V18" s="80">
        <f>IFERROR(VLOOKUP(Table16[[#This Row],[Επιλογή Δαπέδου σε επαφή με έδαφος]],'Συντελεστές θερμοπερατότητας'!$A$3:$B$34,2,FALSE),0)</f>
        <v>0</v>
      </c>
      <c r="W18" s="54"/>
      <c r="X18" s="80">
        <f>IFERROR(VLOOKUP(Table16[[#This Row],[Επιλογή τουβλοδομής]],'Συντελεστές θερμοπερατότητας'!$A$3:$B$34,2,FALSE),0)</f>
        <v>0</v>
      </c>
      <c r="Y18" s="54"/>
      <c r="Z18" s="80">
        <f>IFERROR(VLOOKUP(Table16[[#This Row],[Επιλογή φέρουσας]],'Συντελεστές θερμοπερατότητας'!$A$3:$B$34,2,FALSE), 0)</f>
        <v>0</v>
      </c>
      <c r="AA18" s="54"/>
      <c r="AB18" s="88" t="str">
        <f>IFERROR(VLOOKUP(Table16[[#This Row],[Περίοδος μελέτης κτιρίου - αφορά κουφώματα]],'Συντελεστές θερμοπερατότητας'!$A$40:$B$42,2,FALSE),"")</f>
        <v/>
      </c>
      <c r="AC1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8" s="88" t="str">
        <f>IFERROR(Table25[[#This Row],[Εμβαδόν κουφώματος]]*Table16[[#This Row],[Συντελεστής θερμοπερατότητας κουφώματος - λίστα]]/Table25[[#This Row],[Εμβαδόν κουφώματος]],"")</f>
        <v/>
      </c>
      <c r="AE1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8" s="80" t="str">
        <f>IFERROR(Table37[[#This Row],[Qβ.ολ]]/Table25[[#Totals],[Ανηγμένος όγκος (όγκος * πολλαπλασιαστής)]],"")</f>
        <v/>
      </c>
      <c r="AG18" s="80" t="str">
        <f>IFERROR((Table37[[#This Row],[qβ]]*Table25[[#This Row],[Όγκος διαμερίσματος]]+Table25[[#This Row],[Εμβαδόν κουφώματος]]*Table16[[#This Row],[U κουφώματος]]*Table25[[#This Row],[ΔΤ]]),"")</f>
        <v/>
      </c>
      <c r="AH18" s="80" t="str">
        <f>IFERROR(Table37[[#This Row],[Qi]]/Table37[[#Totals],[Qi]],"")</f>
        <v/>
      </c>
      <c r="AI18" s="84" t="str">
        <f>IFERROR(Table37[[#This Row],[εi]]*100,"")</f>
        <v/>
      </c>
      <c r="AJ18" s="90" t="str">
        <f>IFERROR(Table37[[#This Row],[πi]]%,"")</f>
        <v/>
      </c>
    </row>
    <row r="19" spans="1:36" x14ac:dyDescent="0.25">
      <c r="A19" s="58"/>
      <c r="B19" s="53"/>
      <c r="C19" s="54"/>
      <c r="D19" s="54"/>
      <c r="E19" s="54"/>
      <c r="F19" s="54"/>
      <c r="G19" s="54"/>
      <c r="H19" s="54"/>
      <c r="I19" s="54"/>
      <c r="J1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9" s="54"/>
      <c r="L1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9" s="82" t="str">
        <f>IFERROR(IF(Table25[[#This Row],[Διαμέρισμα]]="","",VLOOKUP($D$1,'Sheet1 (2)'!A17:D861,4,FALSE)),"")</f>
        <v/>
      </c>
      <c r="N19" s="80" t="str">
        <f>IF(Table25[[#This Row],[Διαμέρισμα]]="","",21)</f>
        <v/>
      </c>
      <c r="O19" s="84" t="str">
        <f>IFERROR(IF(Table25[[#This Row],[Εμβαδόν Τουβλοδομής (εξωτερική τοιχοποιία)]]="","",VLOOKUP($D$1,'Sheet1 (2)'!$A$1:$E$846,5,FALSE)),"")</f>
        <v/>
      </c>
      <c r="P19" s="84" t="str">
        <f>IFERROR(Table25[[#This Row],[Εσωτερική θερμοκρασία]]-Table25[[#This Row],[Εξωτερική θερμοκρασία]],"")</f>
        <v/>
      </c>
      <c r="Q19" s="60"/>
      <c r="R19" s="80">
        <f>IFERROR(VLOOKUP(Table16[[#This Row],[Επιλογή οροφής]],'Συντελεστές θερμοπερατότητας'!$A$3:$B$34,2,FALSE),0)</f>
        <v>0</v>
      </c>
      <c r="S19" s="54"/>
      <c r="T19" s="80">
        <f>IFERROR(VLOOKUP(Table16[[#This Row],[Επιλογή Δαπέδου σε επαφή με αέρα]],'Συντελεστές θερμοπερατότητας'!$A$3:$B$34,2,FALSE),0)</f>
        <v>0</v>
      </c>
      <c r="U19" s="54"/>
      <c r="V19" s="80">
        <f>IFERROR(VLOOKUP(Table16[[#This Row],[Επιλογή Δαπέδου σε επαφή με έδαφος]],'Συντελεστές θερμοπερατότητας'!$A$3:$B$34,2,FALSE),0)</f>
        <v>0</v>
      </c>
      <c r="W19" s="54"/>
      <c r="X19" s="80">
        <f>IFERROR(VLOOKUP(Table16[[#This Row],[Επιλογή τουβλοδομής]],'Συντελεστές θερμοπερατότητας'!$A$3:$B$34,2,FALSE),0)</f>
        <v>0</v>
      </c>
      <c r="Y19" s="54"/>
      <c r="Z19" s="80">
        <f>IFERROR(VLOOKUP(Table16[[#This Row],[Επιλογή φέρουσας]],'Συντελεστές θερμοπερατότητας'!$A$3:$B$34,2,FALSE), 0)</f>
        <v>0</v>
      </c>
      <c r="AA19" s="54"/>
      <c r="AB19" s="88" t="str">
        <f>IFERROR(VLOOKUP(Table16[[#This Row],[Περίοδος μελέτης κτιρίου - αφορά κουφώματα]],'Συντελεστές θερμοπερατότητας'!$A$40:$B$42,2,FALSE),"")</f>
        <v/>
      </c>
      <c r="AC1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9" s="88" t="str">
        <f>IFERROR(Table25[[#This Row],[Εμβαδόν κουφώματος]]*Table16[[#This Row],[Συντελεστής θερμοπερατότητας κουφώματος - λίστα]]/Table25[[#This Row],[Εμβαδόν κουφώματος]],"")</f>
        <v/>
      </c>
      <c r="AE1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9" s="80" t="str">
        <f>IFERROR(Table37[[#This Row],[Qβ.ολ]]/Table25[[#Totals],[Ανηγμένος όγκος (όγκος * πολλαπλασιαστής)]],"")</f>
        <v/>
      </c>
      <c r="AG19" s="80" t="str">
        <f>IFERROR((Table37[[#This Row],[qβ]]*Table25[[#This Row],[Όγκος διαμερίσματος]]+Table25[[#This Row],[Εμβαδόν κουφώματος]]*Table16[[#This Row],[U κουφώματος]]*Table25[[#This Row],[ΔΤ]]),"")</f>
        <v/>
      </c>
      <c r="AH19" s="80" t="str">
        <f>IFERROR(Table37[[#This Row],[Qi]]/Table37[[#Totals],[Qi]],"")</f>
        <v/>
      </c>
      <c r="AI19" s="84" t="str">
        <f>IFERROR(Table37[[#This Row],[εi]]*100,"")</f>
        <v/>
      </c>
      <c r="AJ19" s="90" t="str">
        <f>IFERROR(Table37[[#This Row],[πi]]%,"")</f>
        <v/>
      </c>
    </row>
    <row r="20" spans="1:36" x14ac:dyDescent="0.25">
      <c r="A20" s="58"/>
      <c r="B20" s="53"/>
      <c r="C20" s="54"/>
      <c r="D20" s="54"/>
      <c r="E20" s="54"/>
      <c r="F20" s="54"/>
      <c r="G20" s="54"/>
      <c r="H20" s="54"/>
      <c r="I20" s="54"/>
      <c r="J2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0" s="54"/>
      <c r="L2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0" s="82" t="str">
        <f>IFERROR(IF(Table25[[#This Row],[Διαμέρισμα]]="","",VLOOKUP($D$1,'Sheet1 (2)'!A18:D862,4,FALSE)),"")</f>
        <v/>
      </c>
      <c r="N20" s="80" t="str">
        <f>IF(Table25[[#This Row],[Διαμέρισμα]]="","",21)</f>
        <v/>
      </c>
      <c r="O20" s="84" t="str">
        <f>IFERROR(IF(Table25[[#This Row],[Εμβαδόν Τουβλοδομής (εξωτερική τοιχοποιία)]]="","",VLOOKUP($D$1,'Sheet1 (2)'!$A$1:$E$846,5,FALSE)),"")</f>
        <v/>
      </c>
      <c r="P20" s="84" t="str">
        <f>IFERROR(Table25[[#This Row],[Εσωτερική θερμοκρασία]]-Table25[[#This Row],[Εξωτερική θερμοκρασία]],"")</f>
        <v/>
      </c>
      <c r="Q20" s="60"/>
      <c r="R20" s="80">
        <f>IFERROR(VLOOKUP(Table16[[#This Row],[Επιλογή οροφής]],'Συντελεστές θερμοπερατότητας'!$A$3:$B$34,2,FALSE),0)</f>
        <v>0</v>
      </c>
      <c r="S20" s="54"/>
      <c r="T20" s="80">
        <f>IFERROR(VLOOKUP(Table16[[#This Row],[Επιλογή Δαπέδου σε επαφή με αέρα]],'Συντελεστές θερμοπερατότητας'!$A$3:$B$34,2,FALSE),0)</f>
        <v>0</v>
      </c>
      <c r="U20" s="54"/>
      <c r="V20" s="80">
        <f>IFERROR(VLOOKUP(Table16[[#This Row],[Επιλογή Δαπέδου σε επαφή με έδαφος]],'Συντελεστές θερμοπερατότητας'!$A$3:$B$34,2,FALSE),0)</f>
        <v>0</v>
      </c>
      <c r="W20" s="54"/>
      <c r="X20" s="80">
        <f>IFERROR(VLOOKUP(Table16[[#This Row],[Επιλογή τουβλοδομής]],'Συντελεστές θερμοπερατότητας'!$A$3:$B$34,2,FALSE),0)</f>
        <v>0</v>
      </c>
      <c r="Y20" s="54"/>
      <c r="Z20" s="80">
        <f>IFERROR(VLOOKUP(Table16[[#This Row],[Επιλογή φέρουσας]],'Συντελεστές θερμοπερατότητας'!$A$3:$B$34,2,FALSE), 0)</f>
        <v>0</v>
      </c>
      <c r="AA20" s="54"/>
      <c r="AB20" s="88" t="str">
        <f>IFERROR(VLOOKUP(Table16[[#This Row],[Περίοδος μελέτης κτιρίου - αφορά κουφώματα]],'Συντελεστές θερμοπερατότητας'!$A$40:$B$42,2,FALSE),"")</f>
        <v/>
      </c>
      <c r="AC2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0" s="88" t="str">
        <f>IFERROR(Table25[[#This Row],[Εμβαδόν κουφώματος]]*Table16[[#This Row],[Συντελεστής θερμοπερατότητας κουφώματος - λίστα]]/Table25[[#This Row],[Εμβαδόν κουφώματος]],"")</f>
        <v/>
      </c>
      <c r="AE2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0" s="80" t="str">
        <f>IFERROR(Table37[[#This Row],[Qβ.ολ]]/Table25[[#Totals],[Ανηγμένος όγκος (όγκος * πολλαπλασιαστής)]],"")</f>
        <v/>
      </c>
      <c r="AG20" s="80" t="str">
        <f>IFERROR((Table37[[#This Row],[qβ]]*Table25[[#This Row],[Όγκος διαμερίσματος]]+Table25[[#This Row],[Εμβαδόν κουφώματος]]*Table16[[#This Row],[U κουφώματος]]*Table25[[#This Row],[ΔΤ]]),"")</f>
        <v/>
      </c>
      <c r="AH20" s="80" t="str">
        <f>IFERROR(Table37[[#This Row],[Qi]]/Table37[[#Totals],[Qi]],"")</f>
        <v/>
      </c>
      <c r="AI20" s="84" t="str">
        <f>IFERROR(Table37[[#This Row],[εi]]*100,"")</f>
        <v/>
      </c>
      <c r="AJ20" s="90" t="str">
        <f>IFERROR(Table37[[#This Row],[πi]]%,"")</f>
        <v/>
      </c>
    </row>
    <row r="21" spans="1:36" x14ac:dyDescent="0.25">
      <c r="A21" s="58"/>
      <c r="B21" s="53"/>
      <c r="C21" s="54"/>
      <c r="D21" s="54"/>
      <c r="E21" s="54"/>
      <c r="F21" s="54"/>
      <c r="G21" s="54"/>
      <c r="H21" s="54"/>
      <c r="I21" s="54"/>
      <c r="J2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1" s="54"/>
      <c r="L2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1" s="82" t="str">
        <f>IFERROR(IF(Table25[[#This Row],[Διαμέρισμα]]="","",VLOOKUP($D$1,'Sheet1 (2)'!A19:D863,4,FALSE)),"")</f>
        <v/>
      </c>
      <c r="N21" s="80" t="str">
        <f>IF(Table25[[#This Row],[Διαμέρισμα]]="","",21)</f>
        <v/>
      </c>
      <c r="O21" s="84" t="str">
        <f>IFERROR(IF(Table25[[#This Row],[Εμβαδόν Τουβλοδομής (εξωτερική τοιχοποιία)]]="","",VLOOKUP($D$1,'Sheet1 (2)'!$A$1:$E$846,5,FALSE)),"")</f>
        <v/>
      </c>
      <c r="P21" s="84" t="str">
        <f>IFERROR(Table25[[#This Row],[Εσωτερική θερμοκρασία]]-Table25[[#This Row],[Εξωτερική θερμοκρασία]],"")</f>
        <v/>
      </c>
      <c r="Q21" s="60"/>
      <c r="R21" s="80">
        <f>IFERROR(VLOOKUP(Table16[[#This Row],[Επιλογή οροφής]],'Συντελεστές θερμοπερατότητας'!$A$3:$B$34,2,FALSE),0)</f>
        <v>0</v>
      </c>
      <c r="S21" s="54"/>
      <c r="T21" s="80">
        <f>IFERROR(VLOOKUP(Table16[[#This Row],[Επιλογή Δαπέδου σε επαφή με αέρα]],'Συντελεστές θερμοπερατότητας'!$A$3:$B$34,2,FALSE),0)</f>
        <v>0</v>
      </c>
      <c r="U21" s="54"/>
      <c r="V21" s="80">
        <f>IFERROR(VLOOKUP(Table16[[#This Row],[Επιλογή Δαπέδου σε επαφή με έδαφος]],'Συντελεστές θερμοπερατότητας'!$A$3:$B$34,2,FALSE),0)</f>
        <v>0</v>
      </c>
      <c r="W21" s="54"/>
      <c r="X21" s="80">
        <f>IFERROR(VLOOKUP(Table16[[#This Row],[Επιλογή τουβλοδομής]],'Συντελεστές θερμοπερατότητας'!$A$3:$B$34,2,FALSE),0)</f>
        <v>0</v>
      </c>
      <c r="Y21" s="54"/>
      <c r="Z21" s="80">
        <f>IFERROR(VLOOKUP(Table16[[#This Row],[Επιλογή φέρουσας]],'Συντελεστές θερμοπερατότητας'!$A$3:$B$34,2,FALSE), 0)</f>
        <v>0</v>
      </c>
      <c r="AA21" s="54"/>
      <c r="AB21" s="88" t="str">
        <f>IFERROR(VLOOKUP(Table16[[#This Row],[Περίοδος μελέτης κτιρίου - αφορά κουφώματα]],'Συντελεστές θερμοπερατότητας'!$A$40:$B$42,2,FALSE),"")</f>
        <v/>
      </c>
      <c r="AC2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1" s="88" t="str">
        <f>IFERROR(Table25[[#This Row],[Εμβαδόν κουφώματος]]*Table16[[#This Row],[Συντελεστής θερμοπερατότητας κουφώματος - λίστα]]/Table25[[#This Row],[Εμβαδόν κουφώματος]],"")</f>
        <v/>
      </c>
      <c r="AE2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1" s="80" t="str">
        <f>IFERROR(Table37[[#This Row],[Qβ.ολ]]/Table25[[#Totals],[Ανηγμένος όγκος (όγκος * πολλαπλασιαστής)]],"")</f>
        <v/>
      </c>
      <c r="AG21" s="80" t="str">
        <f>IFERROR((Table37[[#This Row],[qβ]]*Table25[[#This Row],[Όγκος διαμερίσματος]]+Table25[[#This Row],[Εμβαδόν κουφώματος]]*Table16[[#This Row],[U κουφώματος]]*Table25[[#This Row],[ΔΤ]]),"")</f>
        <v/>
      </c>
      <c r="AH21" s="80" t="str">
        <f>IFERROR(Table37[[#This Row],[Qi]]/Table37[[#Totals],[Qi]],"")</f>
        <v/>
      </c>
      <c r="AI21" s="84" t="str">
        <f>IFERROR(Table37[[#This Row],[εi]]*100,"")</f>
        <v/>
      </c>
      <c r="AJ21" s="90" t="str">
        <f>IFERROR(Table37[[#This Row],[πi]]%,"")</f>
        <v/>
      </c>
    </row>
    <row r="22" spans="1:36" x14ac:dyDescent="0.25">
      <c r="A22" s="58"/>
      <c r="B22" s="53"/>
      <c r="C22" s="54"/>
      <c r="D22" s="54"/>
      <c r="E22" s="54"/>
      <c r="F22" s="54"/>
      <c r="G22" s="54"/>
      <c r="H22" s="54"/>
      <c r="I22" s="54"/>
      <c r="J2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2" s="54"/>
      <c r="L2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2" s="82" t="str">
        <f>IFERROR(IF(Table25[[#This Row],[Διαμέρισμα]]="","",VLOOKUP($D$1,'Sheet1 (2)'!A20:D864,4,FALSE)),"")</f>
        <v/>
      </c>
      <c r="N22" s="80" t="str">
        <f>IF(Table25[[#This Row],[Διαμέρισμα]]="","",21)</f>
        <v/>
      </c>
      <c r="O22" s="84" t="str">
        <f>IFERROR(IF(Table25[[#This Row],[Εμβαδόν Τουβλοδομής (εξωτερική τοιχοποιία)]]="","",VLOOKUP($D$1,'Sheet1 (2)'!$A$1:$E$846,5,FALSE)),"")</f>
        <v/>
      </c>
      <c r="P22" s="84" t="str">
        <f>IFERROR(Table25[[#This Row],[Εσωτερική θερμοκρασία]]-Table25[[#This Row],[Εξωτερική θερμοκρασία]],"")</f>
        <v/>
      </c>
      <c r="Q22" s="60"/>
      <c r="R22" s="80">
        <f>IFERROR(VLOOKUP(Table16[[#This Row],[Επιλογή οροφής]],'Συντελεστές θερμοπερατότητας'!$A$3:$B$34,2,FALSE),0)</f>
        <v>0</v>
      </c>
      <c r="S22" s="54"/>
      <c r="T22" s="80">
        <f>IFERROR(VLOOKUP(Table16[[#This Row],[Επιλογή Δαπέδου σε επαφή με αέρα]],'Συντελεστές θερμοπερατότητας'!$A$3:$B$34,2,FALSE),0)</f>
        <v>0</v>
      </c>
      <c r="U22" s="54"/>
      <c r="V22" s="80">
        <f>IFERROR(VLOOKUP(Table16[[#This Row],[Επιλογή Δαπέδου σε επαφή με έδαφος]],'Συντελεστές θερμοπερατότητας'!$A$3:$B$34,2,FALSE),0)</f>
        <v>0</v>
      </c>
      <c r="W22" s="54"/>
      <c r="X22" s="80">
        <f>IFERROR(VLOOKUP(Table16[[#This Row],[Επιλογή τουβλοδομής]],'Συντελεστές θερμοπερατότητας'!$A$3:$B$34,2,FALSE),0)</f>
        <v>0</v>
      </c>
      <c r="Y22" s="54"/>
      <c r="Z22" s="80">
        <f>IFERROR(VLOOKUP(Table16[[#This Row],[Επιλογή φέρουσας]],'Συντελεστές θερμοπερατότητας'!$A$3:$B$34,2,FALSE), 0)</f>
        <v>0</v>
      </c>
      <c r="AA22" s="54"/>
      <c r="AB22" s="88" t="str">
        <f>IFERROR(VLOOKUP(Table16[[#This Row],[Περίοδος μελέτης κτιρίου - αφορά κουφώματα]],'Συντελεστές θερμοπερατότητας'!$A$40:$B$42,2,FALSE),"")</f>
        <v/>
      </c>
      <c r="AC2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2" s="88" t="str">
        <f>IFERROR(Table25[[#This Row],[Εμβαδόν κουφώματος]]*Table16[[#This Row],[Συντελεστής θερμοπερατότητας κουφώματος - λίστα]]/Table25[[#This Row],[Εμβαδόν κουφώματος]],"")</f>
        <v/>
      </c>
      <c r="AE2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2" s="80" t="str">
        <f>IFERROR(Table37[[#This Row],[Qβ.ολ]]/Table25[[#Totals],[Ανηγμένος όγκος (όγκος * πολλαπλασιαστής)]],"")</f>
        <v/>
      </c>
      <c r="AG22" s="80" t="str">
        <f>IFERROR((Table37[[#This Row],[qβ]]*Table25[[#This Row],[Όγκος διαμερίσματος]]+Table25[[#This Row],[Εμβαδόν κουφώματος]]*Table16[[#This Row],[U κουφώματος]]*Table25[[#This Row],[ΔΤ]]),"")</f>
        <v/>
      </c>
      <c r="AH22" s="80" t="str">
        <f>IFERROR(Table37[[#This Row],[Qi]]/Table37[[#Totals],[Qi]],"")</f>
        <v/>
      </c>
      <c r="AI22" s="84" t="str">
        <f>IFERROR(Table37[[#This Row],[εi]]*100,"")</f>
        <v/>
      </c>
      <c r="AJ22" s="90" t="str">
        <f>IFERROR(Table37[[#This Row],[πi]]%,"")</f>
        <v/>
      </c>
    </row>
    <row r="23" spans="1:36" x14ac:dyDescent="0.25">
      <c r="A23" s="58"/>
      <c r="B23" s="53"/>
      <c r="C23" s="54"/>
      <c r="D23" s="54"/>
      <c r="E23" s="54"/>
      <c r="F23" s="54"/>
      <c r="G23" s="54"/>
      <c r="H23" s="54"/>
      <c r="I23" s="54"/>
      <c r="J2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3" s="54"/>
      <c r="L2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3" s="82" t="str">
        <f>IFERROR(IF(Table25[[#This Row],[Διαμέρισμα]]="","",VLOOKUP($D$1,'Sheet1 (2)'!A21:D865,4,FALSE)),"")</f>
        <v/>
      </c>
      <c r="N23" s="80" t="str">
        <f>IF(Table25[[#This Row],[Διαμέρισμα]]="","",21)</f>
        <v/>
      </c>
      <c r="O23" s="84" t="str">
        <f>IFERROR(IF(Table25[[#This Row],[Εμβαδόν Τουβλοδομής (εξωτερική τοιχοποιία)]]="","",VLOOKUP($D$1,'Sheet1 (2)'!$A$1:$E$846,5,FALSE)),"")</f>
        <v/>
      </c>
      <c r="P23" s="84" t="str">
        <f>IFERROR(Table25[[#This Row],[Εσωτερική θερμοκρασία]]-Table25[[#This Row],[Εξωτερική θερμοκρασία]],"")</f>
        <v/>
      </c>
      <c r="Q23" s="60"/>
      <c r="R23" s="80">
        <f>IFERROR(VLOOKUP(Table16[[#This Row],[Επιλογή οροφής]],'Συντελεστές θερμοπερατότητας'!$A$3:$B$34,2,FALSE),0)</f>
        <v>0</v>
      </c>
      <c r="S23" s="54"/>
      <c r="T23" s="80">
        <f>IFERROR(VLOOKUP(Table16[[#This Row],[Επιλογή Δαπέδου σε επαφή με αέρα]],'Συντελεστές θερμοπερατότητας'!$A$3:$B$34,2,FALSE),0)</f>
        <v>0</v>
      </c>
      <c r="U23" s="54"/>
      <c r="V23" s="80">
        <f>IFERROR(VLOOKUP(Table16[[#This Row],[Επιλογή Δαπέδου σε επαφή με έδαφος]],'Συντελεστές θερμοπερατότητας'!$A$3:$B$34,2,FALSE),0)</f>
        <v>0</v>
      </c>
      <c r="W23" s="54"/>
      <c r="X23" s="80">
        <f>IFERROR(VLOOKUP(Table16[[#This Row],[Επιλογή τουβλοδομής]],'Συντελεστές θερμοπερατότητας'!$A$3:$B$34,2,FALSE),0)</f>
        <v>0</v>
      </c>
      <c r="Y23" s="54"/>
      <c r="Z23" s="80">
        <f>IFERROR(VLOOKUP(Table16[[#This Row],[Επιλογή φέρουσας]],'Συντελεστές θερμοπερατότητας'!$A$3:$B$34,2,FALSE), 0)</f>
        <v>0</v>
      </c>
      <c r="AA23" s="54"/>
      <c r="AB23" s="88" t="str">
        <f>IFERROR(VLOOKUP(Table16[[#This Row],[Περίοδος μελέτης κτιρίου - αφορά κουφώματα]],'Συντελεστές θερμοπερατότητας'!$A$40:$B$42,2,FALSE),"")</f>
        <v/>
      </c>
      <c r="AC2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3" s="88" t="str">
        <f>IFERROR(Table25[[#This Row],[Εμβαδόν κουφώματος]]*Table16[[#This Row],[Συντελεστής θερμοπερατότητας κουφώματος - λίστα]]/Table25[[#This Row],[Εμβαδόν κουφώματος]],"")</f>
        <v/>
      </c>
      <c r="AE2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3" s="80" t="str">
        <f>IFERROR(Table37[[#This Row],[Qβ.ολ]]/Table25[[#Totals],[Ανηγμένος όγκος (όγκος * πολλαπλασιαστής)]],"")</f>
        <v/>
      </c>
      <c r="AG23" s="80" t="str">
        <f>IFERROR((Table37[[#This Row],[qβ]]*Table25[[#This Row],[Όγκος διαμερίσματος]]+Table25[[#This Row],[Εμβαδόν κουφώματος]]*Table16[[#This Row],[U κουφώματος]]*Table25[[#This Row],[ΔΤ]]),"")</f>
        <v/>
      </c>
      <c r="AH23" s="80" t="str">
        <f>IFERROR(Table37[[#This Row],[Qi]]/Table37[[#Totals],[Qi]],"")</f>
        <v/>
      </c>
      <c r="AI23" s="84" t="str">
        <f>IFERROR(Table37[[#This Row],[εi]]*100,"")</f>
        <v/>
      </c>
      <c r="AJ23" s="90" t="str">
        <f>IFERROR(Table37[[#This Row],[πi]]%,"")</f>
        <v/>
      </c>
    </row>
    <row r="24" spans="1:36" x14ac:dyDescent="0.25">
      <c r="A24" s="58"/>
      <c r="B24" s="53"/>
      <c r="C24" s="54"/>
      <c r="D24" s="54"/>
      <c r="E24" s="54"/>
      <c r="F24" s="54"/>
      <c r="G24" s="54"/>
      <c r="H24" s="54"/>
      <c r="I24" s="54"/>
      <c r="J24"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4" s="54"/>
      <c r="L24"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4" s="82" t="str">
        <f>IFERROR(IF(Table25[[#This Row],[Διαμέρισμα]]="","",VLOOKUP($D$1,'Sheet1 (2)'!A22:D866,4,FALSE)),"")</f>
        <v/>
      </c>
      <c r="N24" s="80" t="str">
        <f>IF(Table25[[#This Row],[Διαμέρισμα]]="","",21)</f>
        <v/>
      </c>
      <c r="O24" s="84" t="str">
        <f>IFERROR(IF(Table25[[#This Row],[Εμβαδόν Τουβλοδομής (εξωτερική τοιχοποιία)]]="","",VLOOKUP($D$1,'Sheet1 (2)'!$A$1:$E$846,5,FALSE)),"")</f>
        <v/>
      </c>
      <c r="P24" s="84" t="str">
        <f>IFERROR(Table25[[#This Row],[Εσωτερική θερμοκρασία]]-Table25[[#This Row],[Εξωτερική θερμοκρασία]],"")</f>
        <v/>
      </c>
      <c r="Q24" s="60"/>
      <c r="R24" s="80">
        <f>IFERROR(VLOOKUP(Table16[[#This Row],[Επιλογή οροφής]],'Συντελεστές θερμοπερατότητας'!$A$3:$B$34,2,FALSE),0)</f>
        <v>0</v>
      </c>
      <c r="S24" s="54"/>
      <c r="T24" s="80">
        <f>IFERROR(VLOOKUP(Table16[[#This Row],[Επιλογή Δαπέδου σε επαφή με αέρα]],'Συντελεστές θερμοπερατότητας'!$A$3:$B$34,2,FALSE),0)</f>
        <v>0</v>
      </c>
      <c r="U24" s="54"/>
      <c r="V24" s="80">
        <f>IFERROR(VLOOKUP(Table16[[#This Row],[Επιλογή Δαπέδου σε επαφή με έδαφος]],'Συντελεστές θερμοπερατότητας'!$A$3:$B$34,2,FALSE),0)</f>
        <v>0</v>
      </c>
      <c r="W24" s="54"/>
      <c r="X24" s="80">
        <f>IFERROR(VLOOKUP(Table16[[#This Row],[Επιλογή τουβλοδομής]],'Συντελεστές θερμοπερατότητας'!$A$3:$B$34,2,FALSE),0)</f>
        <v>0</v>
      </c>
      <c r="Y24" s="54"/>
      <c r="Z24" s="80">
        <f>IFERROR(VLOOKUP(Table16[[#This Row],[Επιλογή φέρουσας]],'Συντελεστές θερμοπερατότητας'!$A$3:$B$34,2,FALSE), 0)</f>
        <v>0</v>
      </c>
      <c r="AA24" s="54"/>
      <c r="AB24" s="88" t="str">
        <f>IFERROR(VLOOKUP(Table16[[#This Row],[Περίοδος μελέτης κτιρίου - αφορά κουφώματα]],'Συντελεστές θερμοπερατότητας'!$A$40:$B$42,2,FALSE),"")</f>
        <v/>
      </c>
      <c r="AC24"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4" s="88" t="str">
        <f>IFERROR(Table25[[#This Row],[Εμβαδόν κουφώματος]]*Table16[[#This Row],[Συντελεστής θερμοπερατότητας κουφώματος - λίστα]]/Table25[[#This Row],[Εμβαδόν κουφώματος]],"")</f>
        <v/>
      </c>
      <c r="AE24"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4" s="80" t="str">
        <f>IFERROR(Table37[[#This Row],[Qβ.ολ]]/Table25[[#Totals],[Ανηγμένος όγκος (όγκος * πολλαπλασιαστής)]],"")</f>
        <v/>
      </c>
      <c r="AG24" s="80" t="str">
        <f>IFERROR((Table37[[#This Row],[qβ]]*Table25[[#This Row],[Όγκος διαμερίσματος]]+Table25[[#This Row],[Εμβαδόν κουφώματος]]*Table16[[#This Row],[U κουφώματος]]*Table25[[#This Row],[ΔΤ]]),"")</f>
        <v/>
      </c>
      <c r="AH24" s="80" t="str">
        <f>IFERROR(Table37[[#This Row],[Qi]]/Table37[[#Totals],[Qi]],"")</f>
        <v/>
      </c>
      <c r="AI24" s="84" t="str">
        <f>IFERROR(Table37[[#This Row],[εi]]*100,"")</f>
        <v/>
      </c>
      <c r="AJ24" s="90" t="str">
        <f>IFERROR(Table37[[#This Row],[πi]]%,"")</f>
        <v/>
      </c>
    </row>
    <row r="25" spans="1:36" x14ac:dyDescent="0.25">
      <c r="A25" s="58"/>
      <c r="B25" s="53"/>
      <c r="C25" s="54"/>
      <c r="D25" s="54"/>
      <c r="E25" s="54"/>
      <c r="F25" s="54"/>
      <c r="G25" s="54"/>
      <c r="H25" s="54"/>
      <c r="I25" s="54"/>
      <c r="J2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5" s="54"/>
      <c r="L2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5" s="82" t="str">
        <f>IFERROR(IF(Table25[[#This Row],[Διαμέρισμα]]="","",VLOOKUP($D$1,'Sheet1 (2)'!A23:D867,4,FALSE)),"")</f>
        <v/>
      </c>
      <c r="N25" s="80" t="str">
        <f>IF(Table25[[#This Row],[Διαμέρισμα]]="","",21)</f>
        <v/>
      </c>
      <c r="O25" s="84" t="str">
        <f>IFERROR(IF(Table25[[#This Row],[Εμβαδόν Τουβλοδομής (εξωτερική τοιχοποιία)]]="","",VLOOKUP($D$1,'Sheet1 (2)'!$A$1:$E$846,5,FALSE)),"")</f>
        <v/>
      </c>
      <c r="P25" s="84" t="str">
        <f>IFERROR(Table25[[#This Row],[Εσωτερική θερμοκρασία]]-Table25[[#This Row],[Εξωτερική θερμοκρασία]],"")</f>
        <v/>
      </c>
      <c r="Q25" s="60"/>
      <c r="R25" s="80">
        <f>IFERROR(VLOOKUP(Table16[[#This Row],[Επιλογή οροφής]],'Συντελεστές θερμοπερατότητας'!$A$3:$B$34,2,FALSE),0)</f>
        <v>0</v>
      </c>
      <c r="S25" s="54"/>
      <c r="T25" s="80">
        <f>IFERROR(VLOOKUP(Table16[[#This Row],[Επιλογή Δαπέδου σε επαφή με αέρα]],'Συντελεστές θερμοπερατότητας'!$A$3:$B$34,2,FALSE),0)</f>
        <v>0</v>
      </c>
      <c r="U25" s="54"/>
      <c r="V25" s="80">
        <f>IFERROR(VLOOKUP(Table16[[#This Row],[Επιλογή Δαπέδου σε επαφή με έδαφος]],'Συντελεστές θερμοπερατότητας'!$A$3:$B$34,2,FALSE),0)</f>
        <v>0</v>
      </c>
      <c r="W25" s="54"/>
      <c r="X25" s="80">
        <f>IFERROR(VLOOKUP(Table16[[#This Row],[Επιλογή τουβλοδομής]],'Συντελεστές θερμοπερατότητας'!$A$3:$B$34,2,FALSE),0)</f>
        <v>0</v>
      </c>
      <c r="Y25" s="54"/>
      <c r="Z25" s="80">
        <f>IFERROR(VLOOKUP(Table16[[#This Row],[Επιλογή φέρουσας]],'Συντελεστές θερμοπερατότητας'!$A$3:$B$34,2,FALSE), 0)</f>
        <v>0</v>
      </c>
      <c r="AA25" s="54"/>
      <c r="AB25" s="88" t="str">
        <f>IFERROR(VLOOKUP(Table16[[#This Row],[Περίοδος μελέτης κτιρίου - αφορά κουφώματα]],'Συντελεστές θερμοπερατότητας'!$A$40:$B$42,2,FALSE),"")</f>
        <v/>
      </c>
      <c r="AC2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5" s="88" t="str">
        <f>IFERROR(Table25[[#This Row],[Εμβαδόν κουφώματος]]*Table16[[#This Row],[Συντελεστής θερμοπερατότητας κουφώματος - λίστα]]/Table25[[#This Row],[Εμβαδόν κουφώματος]],"")</f>
        <v/>
      </c>
      <c r="AE2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5" s="80" t="str">
        <f>IFERROR(Table37[[#This Row],[Qβ.ολ]]/Table25[[#Totals],[Ανηγμένος όγκος (όγκος * πολλαπλασιαστής)]],"")</f>
        <v/>
      </c>
      <c r="AG25" s="80" t="str">
        <f>IFERROR((Table37[[#This Row],[qβ]]*Table25[[#This Row],[Όγκος διαμερίσματος]]+Table25[[#This Row],[Εμβαδόν κουφώματος]]*Table16[[#This Row],[U κουφώματος]]*Table25[[#This Row],[ΔΤ]]),"")</f>
        <v/>
      </c>
      <c r="AH25" s="80" t="str">
        <f>IFERROR(Table37[[#This Row],[Qi]]/Table37[[#Totals],[Qi]],"")</f>
        <v/>
      </c>
      <c r="AI25" s="84" t="str">
        <f>IFERROR(Table37[[#This Row],[εi]]*100,"")</f>
        <v/>
      </c>
      <c r="AJ25" s="90" t="str">
        <f>IFERROR(Table37[[#This Row],[πi]]%,"")</f>
        <v/>
      </c>
    </row>
    <row r="26" spans="1:36" x14ac:dyDescent="0.25">
      <c r="A26" s="58"/>
      <c r="B26" s="53"/>
      <c r="C26" s="54"/>
      <c r="D26" s="54"/>
      <c r="E26" s="54"/>
      <c r="F26" s="54"/>
      <c r="G26" s="54"/>
      <c r="H26" s="54"/>
      <c r="I26" s="54"/>
      <c r="J2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6" s="54"/>
      <c r="L2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6" s="82" t="str">
        <f>IFERROR(IF(Table25[[#This Row],[Διαμέρισμα]]="","",VLOOKUP($D$1,'Sheet1 (2)'!A24:D868,4,FALSE)),"")</f>
        <v/>
      </c>
      <c r="N26" s="80" t="str">
        <f>IF(Table25[[#This Row],[Διαμέρισμα]]="","",21)</f>
        <v/>
      </c>
      <c r="O26" s="84" t="str">
        <f>IFERROR(IF(Table25[[#This Row],[Εμβαδόν Τουβλοδομής (εξωτερική τοιχοποιία)]]="","",VLOOKUP($D$1,'Sheet1 (2)'!$A$1:$E$846,5,FALSE)),"")</f>
        <v/>
      </c>
      <c r="P26" s="84" t="str">
        <f>IFERROR(Table25[[#This Row],[Εσωτερική θερμοκρασία]]-Table25[[#This Row],[Εξωτερική θερμοκρασία]],"")</f>
        <v/>
      </c>
      <c r="Q26" s="60"/>
      <c r="R26" s="80">
        <f>IFERROR(VLOOKUP(Table16[[#This Row],[Επιλογή οροφής]],'Συντελεστές θερμοπερατότητας'!$A$3:$B$34,2,FALSE),0)</f>
        <v>0</v>
      </c>
      <c r="S26" s="54"/>
      <c r="T26" s="80">
        <f>IFERROR(VLOOKUP(Table16[[#This Row],[Επιλογή Δαπέδου σε επαφή με αέρα]],'Συντελεστές θερμοπερατότητας'!$A$3:$B$34,2,FALSE),0)</f>
        <v>0</v>
      </c>
      <c r="U26" s="54"/>
      <c r="V26" s="80">
        <f>IFERROR(VLOOKUP(Table16[[#This Row],[Επιλογή Δαπέδου σε επαφή με έδαφος]],'Συντελεστές θερμοπερατότητας'!$A$3:$B$34,2,FALSE),0)</f>
        <v>0</v>
      </c>
      <c r="W26" s="54"/>
      <c r="X26" s="80">
        <f>IFERROR(VLOOKUP(Table16[[#This Row],[Επιλογή τουβλοδομής]],'Συντελεστές θερμοπερατότητας'!$A$3:$B$34,2,FALSE),0)</f>
        <v>0</v>
      </c>
      <c r="Y26" s="54"/>
      <c r="Z26" s="80">
        <f>IFERROR(VLOOKUP(Table16[[#This Row],[Επιλογή φέρουσας]],'Συντελεστές θερμοπερατότητας'!$A$3:$B$34,2,FALSE), 0)</f>
        <v>0</v>
      </c>
      <c r="AA26" s="54"/>
      <c r="AB26" s="88" t="str">
        <f>IFERROR(VLOOKUP(Table16[[#This Row],[Περίοδος μελέτης κτιρίου - αφορά κουφώματα]],'Συντελεστές θερμοπερατότητας'!$A$40:$B$42,2,FALSE),"")</f>
        <v/>
      </c>
      <c r="AC2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6" s="88" t="str">
        <f>IFERROR(Table25[[#This Row],[Εμβαδόν κουφώματος]]*Table16[[#This Row],[Συντελεστής θερμοπερατότητας κουφώματος - λίστα]]/Table25[[#This Row],[Εμβαδόν κουφώματος]],"")</f>
        <v/>
      </c>
      <c r="AE2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6" s="80" t="str">
        <f>IFERROR(Table37[[#This Row],[Qβ.ολ]]/Table25[[#Totals],[Ανηγμένος όγκος (όγκος * πολλαπλασιαστής)]],"")</f>
        <v/>
      </c>
      <c r="AG26" s="80" t="str">
        <f>IFERROR((Table37[[#This Row],[qβ]]*Table25[[#This Row],[Όγκος διαμερίσματος]]+Table25[[#This Row],[Εμβαδόν κουφώματος]]*Table16[[#This Row],[U κουφώματος]]*Table25[[#This Row],[ΔΤ]]),"")</f>
        <v/>
      </c>
      <c r="AH26" s="80" t="str">
        <f>IFERROR(Table37[[#This Row],[Qi]]/Table37[[#Totals],[Qi]],"")</f>
        <v/>
      </c>
      <c r="AI26" s="84" t="str">
        <f>IFERROR(Table37[[#This Row],[εi]]*100,"")</f>
        <v/>
      </c>
      <c r="AJ26" s="90" t="str">
        <f>IFERROR(Table37[[#This Row],[πi]]%,"")</f>
        <v/>
      </c>
    </row>
    <row r="27" spans="1:36" x14ac:dyDescent="0.25">
      <c r="A27" s="58"/>
      <c r="B27" s="53"/>
      <c r="C27" s="54"/>
      <c r="D27" s="54"/>
      <c r="E27" s="54"/>
      <c r="F27" s="54"/>
      <c r="G27" s="54"/>
      <c r="H27" s="54"/>
      <c r="I27" s="54"/>
      <c r="J2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7" s="54"/>
      <c r="L2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7" s="82" t="str">
        <f>IFERROR(IF(Table25[[#This Row],[Διαμέρισμα]]="","",VLOOKUP($D$1,'Sheet1 (2)'!A25:D869,4,FALSE)),"")</f>
        <v/>
      </c>
      <c r="N27" s="80" t="str">
        <f>IF(Table25[[#This Row],[Διαμέρισμα]]="","",21)</f>
        <v/>
      </c>
      <c r="O27" s="84" t="str">
        <f>IFERROR(IF(Table25[[#This Row],[Εμβαδόν Τουβλοδομής (εξωτερική τοιχοποιία)]]="","",VLOOKUP($D$1,'Sheet1 (2)'!$A$1:$E$846,5,FALSE)),"")</f>
        <v/>
      </c>
      <c r="P27" s="84" t="str">
        <f>IFERROR(Table25[[#This Row],[Εσωτερική θερμοκρασία]]-Table25[[#This Row],[Εξωτερική θερμοκρασία]],"")</f>
        <v/>
      </c>
      <c r="Q27" s="60"/>
      <c r="R27" s="80">
        <f>IFERROR(VLOOKUP(Table16[[#This Row],[Επιλογή οροφής]],'Συντελεστές θερμοπερατότητας'!$A$3:$B$34,2,FALSE),0)</f>
        <v>0</v>
      </c>
      <c r="S27" s="54"/>
      <c r="T27" s="80">
        <f>IFERROR(VLOOKUP(Table16[[#This Row],[Επιλογή Δαπέδου σε επαφή με αέρα]],'Συντελεστές θερμοπερατότητας'!$A$3:$B$34,2,FALSE),0)</f>
        <v>0</v>
      </c>
      <c r="U27" s="54"/>
      <c r="V27" s="80">
        <f>IFERROR(VLOOKUP(Table16[[#This Row],[Επιλογή Δαπέδου σε επαφή με έδαφος]],'Συντελεστές θερμοπερατότητας'!$A$3:$B$34,2,FALSE),0)</f>
        <v>0</v>
      </c>
      <c r="W27" s="54"/>
      <c r="X27" s="80">
        <f>IFERROR(VLOOKUP(Table16[[#This Row],[Επιλογή τουβλοδομής]],'Συντελεστές θερμοπερατότητας'!$A$3:$B$34,2,FALSE),0)</f>
        <v>0</v>
      </c>
      <c r="Y27" s="54"/>
      <c r="Z27" s="80">
        <f>IFERROR(VLOOKUP(Table16[[#This Row],[Επιλογή φέρουσας]],'Συντελεστές θερμοπερατότητας'!$A$3:$B$34,2,FALSE), 0)</f>
        <v>0</v>
      </c>
      <c r="AA27" s="54"/>
      <c r="AB27" s="88" t="str">
        <f>IFERROR(VLOOKUP(Table16[[#This Row],[Περίοδος μελέτης κτιρίου - αφορά κουφώματα]],'Συντελεστές θερμοπερατότητας'!$A$40:$B$42,2,FALSE),"")</f>
        <v/>
      </c>
      <c r="AC2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7" s="88" t="str">
        <f>IFERROR(Table25[[#This Row],[Εμβαδόν κουφώματος]]*Table16[[#This Row],[Συντελεστής θερμοπερατότητας κουφώματος - λίστα]]/Table25[[#This Row],[Εμβαδόν κουφώματος]],"")</f>
        <v/>
      </c>
      <c r="AE2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7" s="80" t="str">
        <f>IFERROR(Table37[[#This Row],[Qβ.ολ]]/Table25[[#Totals],[Ανηγμένος όγκος (όγκος * πολλαπλασιαστής)]],"")</f>
        <v/>
      </c>
      <c r="AG27" s="80" t="str">
        <f>IFERROR((Table37[[#This Row],[qβ]]*Table25[[#This Row],[Όγκος διαμερίσματος]]+Table25[[#This Row],[Εμβαδόν κουφώματος]]*Table16[[#This Row],[U κουφώματος]]*Table25[[#This Row],[ΔΤ]]),"")</f>
        <v/>
      </c>
      <c r="AH27" s="80" t="str">
        <f>IFERROR(Table37[[#This Row],[Qi]]/Table37[[#Totals],[Qi]],"")</f>
        <v/>
      </c>
      <c r="AI27" s="84" t="str">
        <f>IFERROR(Table37[[#This Row],[εi]]*100,"")</f>
        <v/>
      </c>
      <c r="AJ27" s="90" t="str">
        <f>IFERROR(Table37[[#This Row],[πi]]%,"")</f>
        <v/>
      </c>
    </row>
    <row r="28" spans="1:36" x14ac:dyDescent="0.25">
      <c r="A28" s="58"/>
      <c r="B28" s="53"/>
      <c r="C28" s="54"/>
      <c r="D28" s="54"/>
      <c r="E28" s="54"/>
      <c r="F28" s="54"/>
      <c r="G28" s="54"/>
      <c r="H28" s="54"/>
      <c r="I28" s="54"/>
      <c r="J2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8" s="54"/>
      <c r="L2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8" s="82" t="str">
        <f>IFERROR(IF(Table25[[#This Row],[Διαμέρισμα]]="","",VLOOKUP($D$1,'Sheet1 (2)'!A26:D870,4,FALSE)),"")</f>
        <v/>
      </c>
      <c r="N28" s="80" t="str">
        <f>IF(Table25[[#This Row],[Διαμέρισμα]]="","",21)</f>
        <v/>
      </c>
      <c r="O28" s="84" t="str">
        <f>IFERROR(IF(Table25[[#This Row],[Εμβαδόν Τουβλοδομής (εξωτερική τοιχοποιία)]]="","",VLOOKUP($D$1,'Sheet1 (2)'!$A$1:$E$846,5,FALSE)),"")</f>
        <v/>
      </c>
      <c r="P28" s="84" t="str">
        <f>IFERROR(Table25[[#This Row],[Εσωτερική θερμοκρασία]]-Table25[[#This Row],[Εξωτερική θερμοκρασία]],"")</f>
        <v/>
      </c>
      <c r="Q28" s="60"/>
      <c r="R28" s="80">
        <f>IFERROR(VLOOKUP(Table16[[#This Row],[Επιλογή οροφής]],'Συντελεστές θερμοπερατότητας'!$A$3:$B$34,2,FALSE),0)</f>
        <v>0</v>
      </c>
      <c r="S28" s="54"/>
      <c r="T28" s="80">
        <f>IFERROR(VLOOKUP(Table16[[#This Row],[Επιλογή Δαπέδου σε επαφή με αέρα]],'Συντελεστές θερμοπερατότητας'!$A$3:$B$34,2,FALSE),0)</f>
        <v>0</v>
      </c>
      <c r="U28" s="54"/>
      <c r="V28" s="80">
        <f>IFERROR(VLOOKUP(Table16[[#This Row],[Επιλογή Δαπέδου σε επαφή με έδαφος]],'Συντελεστές θερμοπερατότητας'!$A$3:$B$34,2,FALSE),0)</f>
        <v>0</v>
      </c>
      <c r="W28" s="54"/>
      <c r="X28" s="80">
        <f>IFERROR(VLOOKUP(Table16[[#This Row],[Επιλογή τουβλοδομής]],'Συντελεστές θερμοπερατότητας'!$A$3:$B$34,2,FALSE),0)</f>
        <v>0</v>
      </c>
      <c r="Y28" s="54"/>
      <c r="Z28" s="80">
        <f>IFERROR(VLOOKUP(Table16[[#This Row],[Επιλογή φέρουσας]],'Συντελεστές θερμοπερατότητας'!$A$3:$B$34,2,FALSE), 0)</f>
        <v>0</v>
      </c>
      <c r="AA28" s="54"/>
      <c r="AB28" s="88" t="str">
        <f>IFERROR(VLOOKUP(Table16[[#This Row],[Περίοδος μελέτης κτιρίου - αφορά κουφώματα]],'Συντελεστές θερμοπερατότητας'!$A$40:$B$42,2,FALSE),"")</f>
        <v/>
      </c>
      <c r="AC2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8" s="88" t="str">
        <f>IFERROR(Table25[[#This Row],[Εμβαδόν κουφώματος]]*Table16[[#This Row],[Συντελεστής θερμοπερατότητας κουφώματος - λίστα]]/Table25[[#This Row],[Εμβαδόν κουφώματος]],"")</f>
        <v/>
      </c>
      <c r="AE2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8" s="80" t="str">
        <f>IFERROR(Table37[[#This Row],[Qβ.ολ]]/Table25[[#Totals],[Ανηγμένος όγκος (όγκος * πολλαπλασιαστής)]],"")</f>
        <v/>
      </c>
      <c r="AG28" s="80" t="str">
        <f>IFERROR((Table37[[#This Row],[qβ]]*Table25[[#This Row],[Όγκος διαμερίσματος]]+Table25[[#This Row],[Εμβαδόν κουφώματος]]*Table16[[#This Row],[U κουφώματος]]*Table25[[#This Row],[ΔΤ]]),"")</f>
        <v/>
      </c>
      <c r="AH28" s="80" t="str">
        <f>IFERROR(Table37[[#This Row],[Qi]]/Table37[[#Totals],[Qi]],"")</f>
        <v/>
      </c>
      <c r="AI28" s="84" t="str">
        <f>IFERROR(Table37[[#This Row],[εi]]*100,"")</f>
        <v/>
      </c>
      <c r="AJ28" s="90" t="str">
        <f>IFERROR(Table37[[#This Row],[πi]]%,"")</f>
        <v/>
      </c>
    </row>
    <row r="29" spans="1:36" x14ac:dyDescent="0.25">
      <c r="A29" s="58"/>
      <c r="B29" s="53"/>
      <c r="C29" s="54"/>
      <c r="D29" s="54"/>
      <c r="E29" s="54"/>
      <c r="F29" s="54"/>
      <c r="G29" s="54"/>
      <c r="H29" s="54"/>
      <c r="I29" s="54"/>
      <c r="J2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29" s="54"/>
      <c r="L2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29" s="82" t="str">
        <f>IFERROR(IF(Table25[[#This Row],[Διαμέρισμα]]="","",VLOOKUP($D$1,'Sheet1 (2)'!A27:D871,4,FALSE)),"")</f>
        <v/>
      </c>
      <c r="N29" s="80" t="str">
        <f>IF(Table25[[#This Row],[Διαμέρισμα]]="","",21)</f>
        <v/>
      </c>
      <c r="O29" s="84" t="str">
        <f>IFERROR(IF(Table25[[#This Row],[Εμβαδόν Τουβλοδομής (εξωτερική τοιχοποιία)]]="","",VLOOKUP($D$1,'Sheet1 (2)'!$A$1:$E$846,5,FALSE)),"")</f>
        <v/>
      </c>
      <c r="P29" s="84" t="str">
        <f>IFERROR(Table25[[#This Row],[Εσωτερική θερμοκρασία]]-Table25[[#This Row],[Εξωτερική θερμοκρασία]],"")</f>
        <v/>
      </c>
      <c r="Q29" s="60"/>
      <c r="R29" s="80">
        <f>IFERROR(VLOOKUP(Table16[[#This Row],[Επιλογή οροφής]],'Συντελεστές θερμοπερατότητας'!$A$3:$B$34,2,FALSE),0)</f>
        <v>0</v>
      </c>
      <c r="S29" s="54"/>
      <c r="T29" s="80">
        <f>IFERROR(VLOOKUP(Table16[[#This Row],[Επιλογή Δαπέδου σε επαφή με αέρα]],'Συντελεστές θερμοπερατότητας'!$A$3:$B$34,2,FALSE),0)</f>
        <v>0</v>
      </c>
      <c r="U29" s="54"/>
      <c r="V29" s="80">
        <f>IFERROR(VLOOKUP(Table16[[#This Row],[Επιλογή Δαπέδου σε επαφή με έδαφος]],'Συντελεστές θερμοπερατότητας'!$A$3:$B$34,2,FALSE),0)</f>
        <v>0</v>
      </c>
      <c r="W29" s="54"/>
      <c r="X29" s="80">
        <f>IFERROR(VLOOKUP(Table16[[#This Row],[Επιλογή τουβλοδομής]],'Συντελεστές θερμοπερατότητας'!$A$3:$B$34,2,FALSE),0)</f>
        <v>0</v>
      </c>
      <c r="Y29" s="54"/>
      <c r="Z29" s="80">
        <f>IFERROR(VLOOKUP(Table16[[#This Row],[Επιλογή φέρουσας]],'Συντελεστές θερμοπερατότητας'!$A$3:$B$34,2,FALSE), 0)</f>
        <v>0</v>
      </c>
      <c r="AA29" s="54"/>
      <c r="AB29" s="88" t="str">
        <f>IFERROR(VLOOKUP(Table16[[#This Row],[Περίοδος μελέτης κτιρίου - αφορά κουφώματα]],'Συντελεστές θερμοπερατότητας'!$A$40:$B$42,2,FALSE),"")</f>
        <v/>
      </c>
      <c r="AC2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29" s="88" t="str">
        <f>IFERROR(Table25[[#This Row],[Εμβαδόν κουφώματος]]*Table16[[#This Row],[Συντελεστής θερμοπερατότητας κουφώματος - λίστα]]/Table25[[#This Row],[Εμβαδόν κουφώματος]],"")</f>
        <v/>
      </c>
      <c r="AE2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29" s="80" t="str">
        <f>IFERROR(Table37[[#This Row],[Qβ.ολ]]/Table25[[#Totals],[Ανηγμένος όγκος (όγκος * πολλαπλασιαστής)]],"")</f>
        <v/>
      </c>
      <c r="AG29" s="80" t="str">
        <f>IFERROR((Table37[[#This Row],[qβ]]*Table25[[#This Row],[Όγκος διαμερίσματος]]+Table25[[#This Row],[Εμβαδόν κουφώματος]]*Table16[[#This Row],[U κουφώματος]]*Table25[[#This Row],[ΔΤ]]),"")</f>
        <v/>
      </c>
      <c r="AH29" s="80" t="str">
        <f>IFERROR(Table37[[#This Row],[Qi]]/Table37[[#Totals],[Qi]],"")</f>
        <v/>
      </c>
      <c r="AI29" s="84" t="str">
        <f>IFERROR(Table37[[#This Row],[εi]]*100,"")</f>
        <v/>
      </c>
      <c r="AJ29" s="90" t="str">
        <f>IFERROR(Table37[[#This Row],[πi]]%,"")</f>
        <v/>
      </c>
    </row>
    <row r="30" spans="1:36" x14ac:dyDescent="0.25">
      <c r="A30" s="58"/>
      <c r="B30" s="53"/>
      <c r="C30" s="54"/>
      <c r="D30" s="54"/>
      <c r="E30" s="54"/>
      <c r="F30" s="54"/>
      <c r="G30" s="54"/>
      <c r="H30" s="54"/>
      <c r="I30" s="54"/>
      <c r="J3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0" s="54"/>
      <c r="L3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0" s="82" t="str">
        <f>IFERROR(IF(Table25[[#This Row],[Διαμέρισμα]]="","",VLOOKUP($D$1,'Sheet1 (2)'!A28:D872,4,FALSE)),"")</f>
        <v/>
      </c>
      <c r="N30" s="80" t="str">
        <f>IF(Table25[[#This Row],[Διαμέρισμα]]="","",21)</f>
        <v/>
      </c>
      <c r="O30" s="84" t="str">
        <f>IFERROR(IF(Table25[[#This Row],[Εμβαδόν Τουβλοδομής (εξωτερική τοιχοποιία)]]="","",VLOOKUP($D$1,'Sheet1 (2)'!$A$1:$E$846,5,FALSE)),"")</f>
        <v/>
      </c>
      <c r="P30" s="84" t="str">
        <f>IFERROR(Table25[[#This Row],[Εσωτερική θερμοκρασία]]-Table25[[#This Row],[Εξωτερική θερμοκρασία]],"")</f>
        <v/>
      </c>
      <c r="Q30" s="60"/>
      <c r="R30" s="80">
        <f>IFERROR(VLOOKUP(Table16[[#This Row],[Επιλογή οροφής]],'Συντελεστές θερμοπερατότητας'!$A$3:$B$34,2,FALSE),0)</f>
        <v>0</v>
      </c>
      <c r="S30" s="54"/>
      <c r="T30" s="80">
        <f>IFERROR(VLOOKUP(Table16[[#This Row],[Επιλογή Δαπέδου σε επαφή με αέρα]],'Συντελεστές θερμοπερατότητας'!$A$3:$B$34,2,FALSE),0)</f>
        <v>0</v>
      </c>
      <c r="U30" s="54"/>
      <c r="V30" s="80">
        <f>IFERROR(VLOOKUP(Table16[[#This Row],[Επιλογή Δαπέδου σε επαφή με έδαφος]],'Συντελεστές θερμοπερατότητας'!$A$3:$B$34,2,FALSE),0)</f>
        <v>0</v>
      </c>
      <c r="W30" s="54"/>
      <c r="X30" s="80">
        <f>IFERROR(VLOOKUP(Table16[[#This Row],[Επιλογή τουβλοδομής]],'Συντελεστές θερμοπερατότητας'!$A$3:$B$34,2,FALSE),0)</f>
        <v>0</v>
      </c>
      <c r="Y30" s="54"/>
      <c r="Z30" s="80">
        <f>IFERROR(VLOOKUP(Table16[[#This Row],[Επιλογή φέρουσας]],'Συντελεστές θερμοπερατότητας'!$A$3:$B$34,2,FALSE), 0)</f>
        <v>0</v>
      </c>
      <c r="AA30" s="54"/>
      <c r="AB30" s="88" t="str">
        <f>IFERROR(VLOOKUP(Table16[[#This Row],[Περίοδος μελέτης κτιρίου - αφορά κουφώματα]],'Συντελεστές θερμοπερατότητας'!$A$40:$B$42,2,FALSE),"")</f>
        <v/>
      </c>
      <c r="AC3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0" s="88" t="str">
        <f>IFERROR(Table25[[#This Row],[Εμβαδόν κουφώματος]]*Table16[[#This Row],[Συντελεστής θερμοπερατότητας κουφώματος - λίστα]]/Table25[[#This Row],[Εμβαδόν κουφώματος]],"")</f>
        <v/>
      </c>
      <c r="AE3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0" s="80" t="str">
        <f>IFERROR(Table37[[#This Row],[Qβ.ολ]]/Table25[[#Totals],[Ανηγμένος όγκος (όγκος * πολλαπλασιαστής)]],"")</f>
        <v/>
      </c>
      <c r="AG30" s="80" t="str">
        <f>IFERROR((Table37[[#This Row],[qβ]]*Table25[[#This Row],[Όγκος διαμερίσματος]]+Table25[[#This Row],[Εμβαδόν κουφώματος]]*Table16[[#This Row],[U κουφώματος]]*Table25[[#This Row],[ΔΤ]]),"")</f>
        <v/>
      </c>
      <c r="AH30" s="80" t="str">
        <f>IFERROR(Table37[[#This Row],[Qi]]/Table37[[#Totals],[Qi]],"")</f>
        <v/>
      </c>
      <c r="AI30" s="84" t="str">
        <f>IFERROR(Table37[[#This Row],[εi]]*100,"")</f>
        <v/>
      </c>
      <c r="AJ30" s="90" t="str">
        <f>IFERROR(Table37[[#This Row],[πi]]%,"")</f>
        <v/>
      </c>
    </row>
    <row r="31" spans="1:36" x14ac:dyDescent="0.25">
      <c r="A31" s="58"/>
      <c r="B31" s="53"/>
      <c r="C31" s="54"/>
      <c r="D31" s="54"/>
      <c r="E31" s="54"/>
      <c r="F31" s="54"/>
      <c r="G31" s="54"/>
      <c r="H31" s="54"/>
      <c r="I31" s="54"/>
      <c r="J3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1" s="54"/>
      <c r="L3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1" s="82" t="str">
        <f>IFERROR(IF(Table25[[#This Row],[Διαμέρισμα]]="","",VLOOKUP($D$1,'Sheet1 (2)'!A29:D873,4,FALSE)),"")</f>
        <v/>
      </c>
      <c r="N31" s="80" t="str">
        <f>IF(Table25[[#This Row],[Διαμέρισμα]]="","",21)</f>
        <v/>
      </c>
      <c r="O31" s="84" t="str">
        <f>IFERROR(IF(Table25[[#This Row],[Εμβαδόν Τουβλοδομής (εξωτερική τοιχοποιία)]]="","",VLOOKUP($D$1,'Sheet1 (2)'!$A$1:$E$846,5,FALSE)),"")</f>
        <v/>
      </c>
      <c r="P31" s="84" t="str">
        <f>IFERROR(Table25[[#This Row],[Εσωτερική θερμοκρασία]]-Table25[[#This Row],[Εξωτερική θερμοκρασία]],"")</f>
        <v/>
      </c>
      <c r="Q31" s="60"/>
      <c r="R31" s="80">
        <f>IFERROR(VLOOKUP(Table16[[#This Row],[Επιλογή οροφής]],'Συντελεστές θερμοπερατότητας'!$A$3:$B$34,2,FALSE),0)</f>
        <v>0</v>
      </c>
      <c r="S31" s="54"/>
      <c r="T31" s="80">
        <f>IFERROR(VLOOKUP(Table16[[#This Row],[Επιλογή Δαπέδου σε επαφή με αέρα]],'Συντελεστές θερμοπερατότητας'!$A$3:$B$34,2,FALSE),0)</f>
        <v>0</v>
      </c>
      <c r="U31" s="54"/>
      <c r="V31" s="80">
        <f>IFERROR(VLOOKUP(Table16[[#This Row],[Επιλογή Δαπέδου σε επαφή με έδαφος]],'Συντελεστές θερμοπερατότητας'!$A$3:$B$34,2,FALSE),0)</f>
        <v>0</v>
      </c>
      <c r="W31" s="54"/>
      <c r="X31" s="80">
        <f>IFERROR(VLOOKUP(Table16[[#This Row],[Επιλογή τουβλοδομής]],'Συντελεστές θερμοπερατότητας'!$A$3:$B$34,2,FALSE),0)</f>
        <v>0</v>
      </c>
      <c r="Y31" s="54"/>
      <c r="Z31" s="80">
        <f>IFERROR(VLOOKUP(Table16[[#This Row],[Επιλογή φέρουσας]],'Συντελεστές θερμοπερατότητας'!$A$3:$B$34,2,FALSE), 0)</f>
        <v>0</v>
      </c>
      <c r="AA31" s="54"/>
      <c r="AB31" s="88" t="str">
        <f>IFERROR(VLOOKUP(Table16[[#This Row],[Περίοδος μελέτης κτιρίου - αφορά κουφώματα]],'Συντελεστές θερμοπερατότητας'!$A$40:$B$42,2,FALSE),"")</f>
        <v/>
      </c>
      <c r="AC3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1" s="88" t="str">
        <f>IFERROR(Table25[[#This Row],[Εμβαδόν κουφώματος]]*Table16[[#This Row],[Συντελεστής θερμοπερατότητας κουφώματος - λίστα]]/Table25[[#This Row],[Εμβαδόν κουφώματος]],"")</f>
        <v/>
      </c>
      <c r="AE3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1" s="80" t="str">
        <f>IFERROR(Table37[[#This Row],[Qβ.ολ]]/Table25[[#Totals],[Ανηγμένος όγκος (όγκος * πολλαπλασιαστής)]],"")</f>
        <v/>
      </c>
      <c r="AG31" s="80" t="str">
        <f>IFERROR((Table37[[#This Row],[qβ]]*Table25[[#This Row],[Όγκος διαμερίσματος]]+Table25[[#This Row],[Εμβαδόν κουφώματος]]*Table16[[#This Row],[U κουφώματος]]*Table25[[#This Row],[ΔΤ]]),"")</f>
        <v/>
      </c>
      <c r="AH31" s="80" t="str">
        <f>IFERROR(Table37[[#This Row],[Qi]]/Table37[[#Totals],[Qi]],"")</f>
        <v/>
      </c>
      <c r="AI31" s="84" t="str">
        <f>IFERROR(Table37[[#This Row],[εi]]*100,"")</f>
        <v/>
      </c>
      <c r="AJ31" s="90" t="str">
        <f>IFERROR(Table37[[#This Row],[πi]]%,"")</f>
        <v/>
      </c>
    </row>
    <row r="32" spans="1:36" x14ac:dyDescent="0.25">
      <c r="A32" s="58"/>
      <c r="B32" s="53"/>
      <c r="C32" s="54"/>
      <c r="D32" s="54"/>
      <c r="E32" s="54"/>
      <c r="F32" s="54"/>
      <c r="G32" s="54"/>
      <c r="H32" s="54"/>
      <c r="I32" s="54"/>
      <c r="J3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2" s="54"/>
      <c r="L3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2" s="82" t="str">
        <f>IFERROR(IF(Table25[[#This Row],[Διαμέρισμα]]="","",VLOOKUP($D$1,'Sheet1 (2)'!A30:D874,4,FALSE)),"")</f>
        <v/>
      </c>
      <c r="N32" s="80" t="str">
        <f>IF(Table25[[#This Row],[Διαμέρισμα]]="","",21)</f>
        <v/>
      </c>
      <c r="O32" s="84" t="str">
        <f>IFERROR(IF(Table25[[#This Row],[Εμβαδόν Τουβλοδομής (εξωτερική τοιχοποιία)]]="","",VLOOKUP($D$1,'Sheet1 (2)'!$A$1:$E$846,5,FALSE)),"")</f>
        <v/>
      </c>
      <c r="P32" s="84" t="str">
        <f>IFERROR(Table25[[#This Row],[Εσωτερική θερμοκρασία]]-Table25[[#This Row],[Εξωτερική θερμοκρασία]],"")</f>
        <v/>
      </c>
      <c r="Q32" s="60"/>
      <c r="R32" s="80">
        <f>IFERROR(VLOOKUP(Table16[[#This Row],[Επιλογή οροφής]],'Συντελεστές θερμοπερατότητας'!$A$3:$B$34,2,FALSE),0)</f>
        <v>0</v>
      </c>
      <c r="S32" s="54"/>
      <c r="T32" s="80">
        <f>IFERROR(VLOOKUP(Table16[[#This Row],[Επιλογή Δαπέδου σε επαφή με αέρα]],'Συντελεστές θερμοπερατότητας'!$A$3:$B$34,2,FALSE),0)</f>
        <v>0</v>
      </c>
      <c r="U32" s="54"/>
      <c r="V32" s="80">
        <f>IFERROR(VLOOKUP(Table16[[#This Row],[Επιλογή Δαπέδου σε επαφή με έδαφος]],'Συντελεστές θερμοπερατότητας'!$A$3:$B$34,2,FALSE),0)</f>
        <v>0</v>
      </c>
      <c r="W32" s="54"/>
      <c r="X32" s="80">
        <f>IFERROR(VLOOKUP(Table16[[#This Row],[Επιλογή τουβλοδομής]],'Συντελεστές θερμοπερατότητας'!$A$3:$B$34,2,FALSE),0)</f>
        <v>0</v>
      </c>
      <c r="Y32" s="54"/>
      <c r="Z32" s="80">
        <f>IFERROR(VLOOKUP(Table16[[#This Row],[Επιλογή φέρουσας]],'Συντελεστές θερμοπερατότητας'!$A$3:$B$34,2,FALSE), 0)</f>
        <v>0</v>
      </c>
      <c r="AA32" s="54"/>
      <c r="AB32" s="88" t="str">
        <f>IFERROR(VLOOKUP(Table16[[#This Row],[Περίοδος μελέτης κτιρίου - αφορά κουφώματα]],'Συντελεστές θερμοπερατότητας'!$A$40:$B$42,2,FALSE),"")</f>
        <v/>
      </c>
      <c r="AC3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2" s="88" t="str">
        <f>IFERROR(Table25[[#This Row],[Εμβαδόν κουφώματος]]*Table16[[#This Row],[Συντελεστής θερμοπερατότητας κουφώματος - λίστα]]/Table25[[#This Row],[Εμβαδόν κουφώματος]],"")</f>
        <v/>
      </c>
      <c r="AE3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2" s="80" t="str">
        <f>IFERROR(Table37[[#This Row],[Qβ.ολ]]/Table25[[#Totals],[Ανηγμένος όγκος (όγκος * πολλαπλασιαστής)]],"")</f>
        <v/>
      </c>
      <c r="AG32" s="80" t="str">
        <f>IFERROR((Table37[[#This Row],[qβ]]*Table25[[#This Row],[Όγκος διαμερίσματος]]+Table25[[#This Row],[Εμβαδόν κουφώματος]]*Table16[[#This Row],[U κουφώματος]]*Table25[[#This Row],[ΔΤ]]),"")</f>
        <v/>
      </c>
      <c r="AH32" s="80" t="str">
        <f>IFERROR(Table37[[#This Row],[Qi]]/Table37[[#Totals],[Qi]],"")</f>
        <v/>
      </c>
      <c r="AI32" s="84" t="str">
        <f>IFERROR(Table37[[#This Row],[εi]]*100,"")</f>
        <v/>
      </c>
      <c r="AJ32" s="90" t="str">
        <f>IFERROR(Table37[[#This Row],[πi]]%,"")</f>
        <v/>
      </c>
    </row>
    <row r="33" spans="1:36" x14ac:dyDescent="0.25">
      <c r="A33" s="58"/>
      <c r="B33" s="53"/>
      <c r="C33" s="54"/>
      <c r="D33" s="54"/>
      <c r="E33" s="54"/>
      <c r="F33" s="54"/>
      <c r="G33" s="54"/>
      <c r="H33" s="54"/>
      <c r="I33" s="54"/>
      <c r="J3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3" s="54"/>
      <c r="L3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3" s="82" t="str">
        <f>IFERROR(IF(Table25[[#This Row],[Διαμέρισμα]]="","",VLOOKUP($D$1,'Sheet1 (2)'!A31:D875,4,FALSE)),"")</f>
        <v/>
      </c>
      <c r="N33" s="80" t="str">
        <f>IF(Table25[[#This Row],[Διαμέρισμα]]="","",21)</f>
        <v/>
      </c>
      <c r="O33" s="84" t="str">
        <f>IFERROR(IF(Table25[[#This Row],[Εμβαδόν Τουβλοδομής (εξωτερική τοιχοποιία)]]="","",VLOOKUP($D$1,'Sheet1 (2)'!$A$1:$E$846,5,FALSE)),"")</f>
        <v/>
      </c>
      <c r="P33" s="84" t="str">
        <f>IFERROR(Table25[[#This Row],[Εσωτερική θερμοκρασία]]-Table25[[#This Row],[Εξωτερική θερμοκρασία]],"")</f>
        <v/>
      </c>
      <c r="Q33" s="60"/>
      <c r="R33" s="80">
        <f>IFERROR(VLOOKUP(Table16[[#This Row],[Επιλογή οροφής]],'Συντελεστές θερμοπερατότητας'!$A$3:$B$34,2,FALSE),0)</f>
        <v>0</v>
      </c>
      <c r="S33" s="54"/>
      <c r="T33" s="80">
        <f>IFERROR(VLOOKUP(Table16[[#This Row],[Επιλογή Δαπέδου σε επαφή με αέρα]],'Συντελεστές θερμοπερατότητας'!$A$3:$B$34,2,FALSE),0)</f>
        <v>0</v>
      </c>
      <c r="U33" s="54"/>
      <c r="V33" s="80">
        <f>IFERROR(VLOOKUP(Table16[[#This Row],[Επιλογή Δαπέδου σε επαφή με έδαφος]],'Συντελεστές θερμοπερατότητας'!$A$3:$B$34,2,FALSE),0)</f>
        <v>0</v>
      </c>
      <c r="W33" s="54"/>
      <c r="X33" s="80">
        <f>IFERROR(VLOOKUP(Table16[[#This Row],[Επιλογή τουβλοδομής]],'Συντελεστές θερμοπερατότητας'!$A$3:$B$34,2,FALSE),0)</f>
        <v>0</v>
      </c>
      <c r="Y33" s="54"/>
      <c r="Z33" s="80">
        <f>IFERROR(VLOOKUP(Table16[[#This Row],[Επιλογή φέρουσας]],'Συντελεστές θερμοπερατότητας'!$A$3:$B$34,2,FALSE), 0)</f>
        <v>0</v>
      </c>
      <c r="AA33" s="54"/>
      <c r="AB33" s="88" t="str">
        <f>IFERROR(VLOOKUP(Table16[[#This Row],[Περίοδος μελέτης κτιρίου - αφορά κουφώματα]],'Συντελεστές θερμοπερατότητας'!$A$40:$B$42,2,FALSE),"")</f>
        <v/>
      </c>
      <c r="AC3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3" s="88" t="str">
        <f>IFERROR(Table25[[#This Row],[Εμβαδόν κουφώματος]]*Table16[[#This Row],[Συντελεστής θερμοπερατότητας κουφώματος - λίστα]]/Table25[[#This Row],[Εμβαδόν κουφώματος]],"")</f>
        <v/>
      </c>
      <c r="AE3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3" s="80" t="str">
        <f>IFERROR(Table37[[#This Row],[Qβ.ολ]]/Table25[[#Totals],[Ανηγμένος όγκος (όγκος * πολλαπλασιαστής)]],"")</f>
        <v/>
      </c>
      <c r="AG33" s="80" t="str">
        <f>IFERROR((Table37[[#This Row],[qβ]]*Table25[[#This Row],[Όγκος διαμερίσματος]]+Table25[[#This Row],[Εμβαδόν κουφώματος]]*Table16[[#This Row],[U κουφώματος]]*Table25[[#This Row],[ΔΤ]]),"")</f>
        <v/>
      </c>
      <c r="AH33" s="80" t="str">
        <f>IFERROR(Table37[[#This Row],[Qi]]/Table37[[#Totals],[Qi]],"")</f>
        <v/>
      </c>
      <c r="AI33" s="84" t="str">
        <f>IFERROR(Table37[[#This Row],[εi]]*100,"")</f>
        <v/>
      </c>
      <c r="AJ33" s="90" t="str">
        <f>IFERROR(Table37[[#This Row],[πi]]%,"")</f>
        <v/>
      </c>
    </row>
    <row r="34" spans="1:36" x14ac:dyDescent="0.25">
      <c r="A34" s="58"/>
      <c r="B34" s="53"/>
      <c r="C34" s="54"/>
      <c r="D34" s="54"/>
      <c r="E34" s="54"/>
      <c r="F34" s="54"/>
      <c r="G34" s="54"/>
      <c r="H34" s="54"/>
      <c r="I34" s="54"/>
      <c r="J34"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4" s="54"/>
      <c r="L34"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4" s="82" t="str">
        <f>IFERROR(IF(Table25[[#This Row],[Διαμέρισμα]]="","",VLOOKUP($D$1,'Sheet1 (2)'!A32:D876,4,FALSE)),"")</f>
        <v/>
      </c>
      <c r="N34" s="80" t="str">
        <f>IF(Table25[[#This Row],[Διαμέρισμα]]="","",21)</f>
        <v/>
      </c>
      <c r="O34" s="84" t="str">
        <f>IFERROR(IF(Table25[[#This Row],[Εμβαδόν Τουβλοδομής (εξωτερική τοιχοποιία)]]="","",VLOOKUP($D$1,'Sheet1 (2)'!$A$1:$E$846,5,FALSE)),"")</f>
        <v/>
      </c>
      <c r="P34" s="84" t="str">
        <f>IFERROR(Table25[[#This Row],[Εσωτερική θερμοκρασία]]-Table25[[#This Row],[Εξωτερική θερμοκρασία]],"")</f>
        <v/>
      </c>
      <c r="Q34" s="60"/>
      <c r="R34" s="80">
        <f>IFERROR(VLOOKUP(Table16[[#This Row],[Επιλογή οροφής]],'Συντελεστές θερμοπερατότητας'!$A$3:$B$34,2,FALSE),0)</f>
        <v>0</v>
      </c>
      <c r="S34" s="54"/>
      <c r="T34" s="80">
        <f>IFERROR(VLOOKUP(Table16[[#This Row],[Επιλογή Δαπέδου σε επαφή με αέρα]],'Συντελεστές θερμοπερατότητας'!$A$3:$B$34,2,FALSE),0)</f>
        <v>0</v>
      </c>
      <c r="U34" s="54"/>
      <c r="V34" s="80">
        <f>IFERROR(VLOOKUP(Table16[[#This Row],[Επιλογή Δαπέδου σε επαφή με έδαφος]],'Συντελεστές θερμοπερατότητας'!$A$3:$B$34,2,FALSE),0)</f>
        <v>0</v>
      </c>
      <c r="W34" s="54"/>
      <c r="X34" s="80">
        <f>IFERROR(VLOOKUP(Table16[[#This Row],[Επιλογή τουβλοδομής]],'Συντελεστές θερμοπερατότητας'!$A$3:$B$34,2,FALSE),0)</f>
        <v>0</v>
      </c>
      <c r="Y34" s="54"/>
      <c r="Z34" s="80">
        <f>IFERROR(VLOOKUP(Table16[[#This Row],[Επιλογή φέρουσας]],'Συντελεστές θερμοπερατότητας'!$A$3:$B$34,2,FALSE), 0)</f>
        <v>0</v>
      </c>
      <c r="AA34" s="54"/>
      <c r="AB34" s="88" t="str">
        <f>IFERROR(VLOOKUP(Table16[[#This Row],[Περίοδος μελέτης κτιρίου - αφορά κουφώματα]],'Συντελεστές θερμοπερατότητας'!$A$40:$B$42,2,FALSE),"")</f>
        <v/>
      </c>
      <c r="AC34"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4" s="88" t="str">
        <f>IFERROR(Table25[[#This Row],[Εμβαδόν κουφώματος]]*Table16[[#This Row],[Συντελεστής θερμοπερατότητας κουφώματος - λίστα]]/Table25[[#This Row],[Εμβαδόν κουφώματος]],"")</f>
        <v/>
      </c>
      <c r="AE34"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4" s="80" t="str">
        <f>IFERROR(Table37[[#This Row],[Qβ.ολ]]/Table25[[#Totals],[Ανηγμένος όγκος (όγκος * πολλαπλασιαστής)]],"")</f>
        <v/>
      </c>
      <c r="AG34" s="80" t="str">
        <f>IFERROR((Table37[[#This Row],[qβ]]*Table25[[#This Row],[Όγκος διαμερίσματος]]+Table25[[#This Row],[Εμβαδόν κουφώματος]]*Table16[[#This Row],[U κουφώματος]]*Table25[[#This Row],[ΔΤ]]),"")</f>
        <v/>
      </c>
      <c r="AH34" s="80" t="str">
        <f>IFERROR(Table37[[#This Row],[Qi]]/Table37[[#Totals],[Qi]],"")</f>
        <v/>
      </c>
      <c r="AI34" s="84" t="str">
        <f>IFERROR(Table37[[#This Row],[εi]]*100,"")</f>
        <v/>
      </c>
      <c r="AJ34" s="90" t="str">
        <f>IFERROR(Table37[[#This Row],[πi]]%,"")</f>
        <v/>
      </c>
    </row>
    <row r="35" spans="1:36" x14ac:dyDescent="0.25">
      <c r="A35" s="58"/>
      <c r="B35" s="53"/>
      <c r="C35" s="54"/>
      <c r="D35" s="54"/>
      <c r="E35" s="54"/>
      <c r="F35" s="54"/>
      <c r="G35" s="54"/>
      <c r="H35" s="54"/>
      <c r="I35" s="54"/>
      <c r="J3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5" s="54"/>
      <c r="L3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5" s="82" t="str">
        <f>IFERROR(IF(Table25[[#This Row],[Διαμέρισμα]]="","",VLOOKUP($D$1,'Sheet1 (2)'!A33:D877,4,FALSE)),"")</f>
        <v/>
      </c>
      <c r="N35" s="80" t="str">
        <f>IF(Table25[[#This Row],[Διαμέρισμα]]="","",21)</f>
        <v/>
      </c>
      <c r="O35" s="84" t="str">
        <f>IFERROR(IF(Table25[[#This Row],[Εμβαδόν Τουβλοδομής (εξωτερική τοιχοποιία)]]="","",VLOOKUP($D$1,'Sheet1 (2)'!$A$1:$E$846,5,FALSE)),"")</f>
        <v/>
      </c>
      <c r="P35" s="84" t="str">
        <f>IFERROR(Table25[[#This Row],[Εσωτερική θερμοκρασία]]-Table25[[#This Row],[Εξωτερική θερμοκρασία]],"")</f>
        <v/>
      </c>
      <c r="Q35" s="60"/>
      <c r="R35" s="80">
        <f>IFERROR(VLOOKUP(Table16[[#This Row],[Επιλογή οροφής]],'Συντελεστές θερμοπερατότητας'!$A$3:$B$34,2,FALSE),0)</f>
        <v>0</v>
      </c>
      <c r="S35" s="54"/>
      <c r="T35" s="80">
        <f>IFERROR(VLOOKUP(Table16[[#This Row],[Επιλογή Δαπέδου σε επαφή με αέρα]],'Συντελεστές θερμοπερατότητας'!$A$3:$B$34,2,FALSE),0)</f>
        <v>0</v>
      </c>
      <c r="U35" s="54"/>
      <c r="V35" s="80">
        <f>IFERROR(VLOOKUP(Table16[[#This Row],[Επιλογή Δαπέδου σε επαφή με έδαφος]],'Συντελεστές θερμοπερατότητας'!$A$3:$B$34,2,FALSE),0)</f>
        <v>0</v>
      </c>
      <c r="W35" s="54"/>
      <c r="X35" s="80">
        <f>IFERROR(VLOOKUP(Table16[[#This Row],[Επιλογή τουβλοδομής]],'Συντελεστές θερμοπερατότητας'!$A$3:$B$34,2,FALSE),0)</f>
        <v>0</v>
      </c>
      <c r="Y35" s="54"/>
      <c r="Z35" s="80">
        <f>IFERROR(VLOOKUP(Table16[[#This Row],[Επιλογή φέρουσας]],'Συντελεστές θερμοπερατότητας'!$A$3:$B$34,2,FALSE), 0)</f>
        <v>0</v>
      </c>
      <c r="AA35" s="54"/>
      <c r="AB35" s="88" t="str">
        <f>IFERROR(VLOOKUP(Table16[[#This Row],[Περίοδος μελέτης κτιρίου - αφορά κουφώματα]],'Συντελεστές θερμοπερατότητας'!$A$40:$B$42,2,FALSE),"")</f>
        <v/>
      </c>
      <c r="AC3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5" s="88" t="str">
        <f>IFERROR(Table25[[#This Row],[Εμβαδόν κουφώματος]]*Table16[[#This Row],[Συντελεστής θερμοπερατότητας κουφώματος - λίστα]]/Table25[[#This Row],[Εμβαδόν κουφώματος]],"")</f>
        <v/>
      </c>
      <c r="AE3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5" s="80" t="str">
        <f>IFERROR(Table37[[#This Row],[Qβ.ολ]]/Table25[[#Totals],[Ανηγμένος όγκος (όγκος * πολλαπλασιαστής)]],"")</f>
        <v/>
      </c>
      <c r="AG35" s="80" t="str">
        <f>IFERROR((Table37[[#This Row],[qβ]]*Table25[[#This Row],[Όγκος διαμερίσματος]]+Table25[[#This Row],[Εμβαδόν κουφώματος]]*Table16[[#This Row],[U κουφώματος]]*Table25[[#This Row],[ΔΤ]]),"")</f>
        <v/>
      </c>
      <c r="AH35" s="80" t="str">
        <f>IFERROR(Table37[[#This Row],[Qi]]/Table37[[#Totals],[Qi]],"")</f>
        <v/>
      </c>
      <c r="AI35" s="84" t="str">
        <f>IFERROR(Table37[[#This Row],[εi]]*100,"")</f>
        <v/>
      </c>
      <c r="AJ35" s="90" t="str">
        <f>IFERROR(Table37[[#This Row],[πi]]%,"")</f>
        <v/>
      </c>
    </row>
    <row r="36" spans="1:36" x14ac:dyDescent="0.25">
      <c r="A36" s="58"/>
      <c r="B36" s="53"/>
      <c r="C36" s="54"/>
      <c r="D36" s="54"/>
      <c r="E36" s="54"/>
      <c r="F36" s="54"/>
      <c r="G36" s="54"/>
      <c r="H36" s="54"/>
      <c r="I36" s="54"/>
      <c r="J3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6" s="54"/>
      <c r="L3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6" s="82" t="str">
        <f>IFERROR(IF(Table25[[#This Row],[Διαμέρισμα]]="","",VLOOKUP($D$1,'Sheet1 (2)'!A34:D878,4,FALSE)),"")</f>
        <v/>
      </c>
      <c r="N36" s="80" t="str">
        <f>IF(Table25[[#This Row],[Διαμέρισμα]]="","",21)</f>
        <v/>
      </c>
      <c r="O36" s="84" t="str">
        <f>IFERROR(IF(Table25[[#This Row],[Εμβαδόν Τουβλοδομής (εξωτερική τοιχοποιία)]]="","",VLOOKUP($D$1,'Sheet1 (2)'!$A$1:$E$846,5,FALSE)),"")</f>
        <v/>
      </c>
      <c r="P36" s="84" t="str">
        <f>IFERROR(Table25[[#This Row],[Εσωτερική θερμοκρασία]]-Table25[[#This Row],[Εξωτερική θερμοκρασία]],"")</f>
        <v/>
      </c>
      <c r="Q36" s="60"/>
      <c r="R36" s="80">
        <f>IFERROR(VLOOKUP(Table16[[#This Row],[Επιλογή οροφής]],'Συντελεστές θερμοπερατότητας'!$A$3:$B$34,2,FALSE),0)</f>
        <v>0</v>
      </c>
      <c r="S36" s="54"/>
      <c r="T36" s="80">
        <f>IFERROR(VLOOKUP(Table16[[#This Row],[Επιλογή Δαπέδου σε επαφή με αέρα]],'Συντελεστές θερμοπερατότητας'!$A$3:$B$34,2,FALSE),0)</f>
        <v>0</v>
      </c>
      <c r="U36" s="54"/>
      <c r="V36" s="80">
        <f>IFERROR(VLOOKUP(Table16[[#This Row],[Επιλογή Δαπέδου σε επαφή με έδαφος]],'Συντελεστές θερμοπερατότητας'!$A$3:$B$34,2,FALSE),0)</f>
        <v>0</v>
      </c>
      <c r="W36" s="54"/>
      <c r="X36" s="80">
        <f>IFERROR(VLOOKUP(Table16[[#This Row],[Επιλογή τουβλοδομής]],'Συντελεστές θερμοπερατότητας'!$A$3:$B$34,2,FALSE),0)</f>
        <v>0</v>
      </c>
      <c r="Y36" s="54"/>
      <c r="Z36" s="80">
        <f>IFERROR(VLOOKUP(Table16[[#This Row],[Επιλογή φέρουσας]],'Συντελεστές θερμοπερατότητας'!$A$3:$B$34,2,FALSE), 0)</f>
        <v>0</v>
      </c>
      <c r="AA36" s="54"/>
      <c r="AB36" s="88" t="str">
        <f>IFERROR(VLOOKUP(Table16[[#This Row],[Περίοδος μελέτης κτιρίου - αφορά κουφώματα]],'Συντελεστές θερμοπερατότητας'!$A$40:$B$42,2,FALSE),"")</f>
        <v/>
      </c>
      <c r="AC3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6" s="88" t="str">
        <f>IFERROR(Table25[[#This Row],[Εμβαδόν κουφώματος]]*Table16[[#This Row],[Συντελεστής θερμοπερατότητας κουφώματος - λίστα]]/Table25[[#This Row],[Εμβαδόν κουφώματος]],"")</f>
        <v/>
      </c>
      <c r="AE3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6" s="80" t="str">
        <f>IFERROR(Table37[[#This Row],[Qβ.ολ]]/Table25[[#Totals],[Ανηγμένος όγκος (όγκος * πολλαπλασιαστής)]],"")</f>
        <v/>
      </c>
      <c r="AG36" s="80" t="str">
        <f>IFERROR((Table37[[#This Row],[qβ]]*Table25[[#This Row],[Όγκος διαμερίσματος]]+Table25[[#This Row],[Εμβαδόν κουφώματος]]*Table16[[#This Row],[U κουφώματος]]*Table25[[#This Row],[ΔΤ]]),"")</f>
        <v/>
      </c>
      <c r="AH36" s="80" t="str">
        <f>IFERROR(Table37[[#This Row],[Qi]]/Table37[[#Totals],[Qi]],"")</f>
        <v/>
      </c>
      <c r="AI36" s="84" t="str">
        <f>IFERROR(Table37[[#This Row],[εi]]*100,"")</f>
        <v/>
      </c>
      <c r="AJ36" s="90" t="str">
        <f>IFERROR(Table37[[#This Row],[πi]]%,"")</f>
        <v/>
      </c>
    </row>
    <row r="37" spans="1:36" x14ac:dyDescent="0.25">
      <c r="A37" s="58"/>
      <c r="B37" s="53"/>
      <c r="C37" s="54"/>
      <c r="D37" s="54"/>
      <c r="E37" s="54"/>
      <c r="F37" s="54"/>
      <c r="G37" s="54"/>
      <c r="H37" s="54"/>
      <c r="I37" s="54"/>
      <c r="J3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7" s="54"/>
      <c r="L3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7" s="82" t="str">
        <f>IFERROR(IF(Table25[[#This Row],[Διαμέρισμα]]="","",VLOOKUP($D$1,'Sheet1 (2)'!A35:D879,4,FALSE)),"")</f>
        <v/>
      </c>
      <c r="N37" s="80" t="str">
        <f>IF(Table25[[#This Row],[Διαμέρισμα]]="","",21)</f>
        <v/>
      </c>
      <c r="O37" s="84" t="str">
        <f>IFERROR(IF(Table25[[#This Row],[Εμβαδόν Τουβλοδομής (εξωτερική τοιχοποιία)]]="","",VLOOKUP($D$1,'Sheet1 (2)'!$A$1:$E$846,5,FALSE)),"")</f>
        <v/>
      </c>
      <c r="P37" s="84" t="str">
        <f>IFERROR(Table25[[#This Row],[Εσωτερική θερμοκρασία]]-Table25[[#This Row],[Εξωτερική θερμοκρασία]],"")</f>
        <v/>
      </c>
      <c r="Q37" s="60"/>
      <c r="R37" s="80">
        <f>IFERROR(VLOOKUP(Table16[[#This Row],[Επιλογή οροφής]],'Συντελεστές θερμοπερατότητας'!$A$3:$B$34,2,FALSE),0)</f>
        <v>0</v>
      </c>
      <c r="S37" s="54"/>
      <c r="T37" s="80">
        <f>IFERROR(VLOOKUP(Table16[[#This Row],[Επιλογή Δαπέδου σε επαφή με αέρα]],'Συντελεστές θερμοπερατότητας'!$A$3:$B$34,2,FALSE),0)</f>
        <v>0</v>
      </c>
      <c r="U37" s="54"/>
      <c r="V37" s="80">
        <f>IFERROR(VLOOKUP(Table16[[#This Row],[Επιλογή Δαπέδου σε επαφή με έδαφος]],'Συντελεστές θερμοπερατότητας'!$A$3:$B$34,2,FALSE),0)</f>
        <v>0</v>
      </c>
      <c r="W37" s="54"/>
      <c r="X37" s="80">
        <f>IFERROR(VLOOKUP(Table16[[#This Row],[Επιλογή τουβλοδομής]],'Συντελεστές θερμοπερατότητας'!$A$3:$B$34,2,FALSE),0)</f>
        <v>0</v>
      </c>
      <c r="Y37" s="54"/>
      <c r="Z37" s="80">
        <f>IFERROR(VLOOKUP(Table16[[#This Row],[Επιλογή φέρουσας]],'Συντελεστές θερμοπερατότητας'!$A$3:$B$34,2,FALSE), 0)</f>
        <v>0</v>
      </c>
      <c r="AA37" s="54"/>
      <c r="AB37" s="88" t="str">
        <f>IFERROR(VLOOKUP(Table16[[#This Row],[Περίοδος μελέτης κτιρίου - αφορά κουφώματα]],'Συντελεστές θερμοπερατότητας'!$A$40:$B$42,2,FALSE),"")</f>
        <v/>
      </c>
      <c r="AC3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7" s="88" t="str">
        <f>IFERROR(Table25[[#This Row],[Εμβαδόν κουφώματος]]*Table16[[#This Row],[Συντελεστής θερμοπερατότητας κουφώματος - λίστα]]/Table25[[#This Row],[Εμβαδόν κουφώματος]],"")</f>
        <v/>
      </c>
      <c r="AE3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7" s="80" t="str">
        <f>IFERROR(Table37[[#This Row],[Qβ.ολ]]/Table25[[#Totals],[Ανηγμένος όγκος (όγκος * πολλαπλασιαστής)]],"")</f>
        <v/>
      </c>
      <c r="AG37" s="80" t="str">
        <f>IFERROR((Table37[[#This Row],[qβ]]*Table25[[#This Row],[Όγκος διαμερίσματος]]+Table25[[#This Row],[Εμβαδόν κουφώματος]]*Table16[[#This Row],[U κουφώματος]]*Table25[[#This Row],[ΔΤ]]),"")</f>
        <v/>
      </c>
      <c r="AH37" s="80" t="str">
        <f>IFERROR(Table37[[#This Row],[Qi]]/Table37[[#Totals],[Qi]],"")</f>
        <v/>
      </c>
      <c r="AI37" s="84" t="str">
        <f>IFERROR(Table37[[#This Row],[εi]]*100,"")</f>
        <v/>
      </c>
      <c r="AJ37" s="90" t="str">
        <f>IFERROR(Table37[[#This Row],[πi]]%,"")</f>
        <v/>
      </c>
    </row>
    <row r="38" spans="1:36" x14ac:dyDescent="0.25">
      <c r="A38" s="58"/>
      <c r="B38" s="53"/>
      <c r="C38" s="54"/>
      <c r="D38" s="54"/>
      <c r="E38" s="54"/>
      <c r="F38" s="54"/>
      <c r="G38" s="54"/>
      <c r="H38" s="54"/>
      <c r="I38" s="54"/>
      <c r="J3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8" s="54"/>
      <c r="L3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8" s="82" t="str">
        <f>IFERROR(IF(Table25[[#This Row],[Διαμέρισμα]]="","",VLOOKUP($D$1,'Sheet1 (2)'!A36:D880,4,FALSE)),"")</f>
        <v/>
      </c>
      <c r="N38" s="80" t="str">
        <f>IF(Table25[[#This Row],[Διαμέρισμα]]="","",21)</f>
        <v/>
      </c>
      <c r="O38" s="84" t="str">
        <f>IFERROR(IF(Table25[[#This Row],[Εμβαδόν Τουβλοδομής (εξωτερική τοιχοποιία)]]="","",VLOOKUP($D$1,'Sheet1 (2)'!$A$1:$E$846,5,FALSE)),"")</f>
        <v/>
      </c>
      <c r="P38" s="84" t="str">
        <f>IFERROR(Table25[[#This Row],[Εσωτερική θερμοκρασία]]-Table25[[#This Row],[Εξωτερική θερμοκρασία]],"")</f>
        <v/>
      </c>
      <c r="Q38" s="60"/>
      <c r="R38" s="80">
        <f>IFERROR(VLOOKUP(Table16[[#This Row],[Επιλογή οροφής]],'Συντελεστές θερμοπερατότητας'!$A$3:$B$34,2,FALSE),0)</f>
        <v>0</v>
      </c>
      <c r="S38" s="54"/>
      <c r="T38" s="80">
        <f>IFERROR(VLOOKUP(Table16[[#This Row],[Επιλογή Δαπέδου σε επαφή με αέρα]],'Συντελεστές θερμοπερατότητας'!$A$3:$B$34,2,FALSE),0)</f>
        <v>0</v>
      </c>
      <c r="U38" s="54"/>
      <c r="V38" s="80">
        <f>IFERROR(VLOOKUP(Table16[[#This Row],[Επιλογή Δαπέδου σε επαφή με έδαφος]],'Συντελεστές θερμοπερατότητας'!$A$3:$B$34,2,FALSE),0)</f>
        <v>0</v>
      </c>
      <c r="W38" s="54"/>
      <c r="X38" s="80">
        <f>IFERROR(VLOOKUP(Table16[[#This Row],[Επιλογή τουβλοδομής]],'Συντελεστές θερμοπερατότητας'!$A$3:$B$34,2,FALSE),0)</f>
        <v>0</v>
      </c>
      <c r="Y38" s="54"/>
      <c r="Z38" s="80">
        <f>IFERROR(VLOOKUP(Table16[[#This Row],[Επιλογή φέρουσας]],'Συντελεστές θερμοπερατότητας'!$A$3:$B$34,2,FALSE), 0)</f>
        <v>0</v>
      </c>
      <c r="AA38" s="54"/>
      <c r="AB38" s="88" t="str">
        <f>IFERROR(VLOOKUP(Table16[[#This Row],[Περίοδος μελέτης κτιρίου - αφορά κουφώματα]],'Συντελεστές θερμοπερατότητας'!$A$40:$B$42,2,FALSE),"")</f>
        <v/>
      </c>
      <c r="AC3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8" s="88" t="str">
        <f>IFERROR(Table25[[#This Row],[Εμβαδόν κουφώματος]]*Table16[[#This Row],[Συντελεστής θερμοπερατότητας κουφώματος - λίστα]]/Table25[[#This Row],[Εμβαδόν κουφώματος]],"")</f>
        <v/>
      </c>
      <c r="AE3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8" s="80" t="str">
        <f>IFERROR(Table37[[#This Row],[Qβ.ολ]]/Table25[[#Totals],[Ανηγμένος όγκος (όγκος * πολλαπλασιαστής)]],"")</f>
        <v/>
      </c>
      <c r="AG38" s="80" t="str">
        <f>IFERROR((Table37[[#This Row],[qβ]]*Table25[[#This Row],[Όγκος διαμερίσματος]]+Table25[[#This Row],[Εμβαδόν κουφώματος]]*Table16[[#This Row],[U κουφώματος]]*Table25[[#This Row],[ΔΤ]]),"")</f>
        <v/>
      </c>
      <c r="AH38" s="80" t="str">
        <f>IFERROR(Table37[[#This Row],[Qi]]/Table37[[#Totals],[Qi]],"")</f>
        <v/>
      </c>
      <c r="AI38" s="84" t="str">
        <f>IFERROR(Table37[[#This Row],[εi]]*100,"")</f>
        <v/>
      </c>
      <c r="AJ38" s="90" t="str">
        <f>IFERROR(Table37[[#This Row],[πi]]%,"")</f>
        <v/>
      </c>
    </row>
    <row r="39" spans="1:36" x14ac:dyDescent="0.25">
      <c r="A39" s="58"/>
      <c r="B39" s="53"/>
      <c r="C39" s="54"/>
      <c r="D39" s="54"/>
      <c r="E39" s="54"/>
      <c r="F39" s="54"/>
      <c r="G39" s="54"/>
      <c r="H39" s="54"/>
      <c r="I39" s="54"/>
      <c r="J3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39" s="54"/>
      <c r="L3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39" s="82" t="str">
        <f>IFERROR(IF(Table25[[#This Row],[Διαμέρισμα]]="","",VLOOKUP($D$1,'Sheet1 (2)'!A37:D881,4,FALSE)),"")</f>
        <v/>
      </c>
      <c r="N39" s="80" t="str">
        <f>IF(Table25[[#This Row],[Διαμέρισμα]]="","",21)</f>
        <v/>
      </c>
      <c r="O39" s="84" t="str">
        <f>IFERROR(IF(Table25[[#This Row],[Εμβαδόν Τουβλοδομής (εξωτερική τοιχοποιία)]]="","",VLOOKUP($D$1,'Sheet1 (2)'!$A$1:$E$846,5,FALSE)),"")</f>
        <v/>
      </c>
      <c r="P39" s="84" t="str">
        <f>IFERROR(Table25[[#This Row],[Εσωτερική θερμοκρασία]]-Table25[[#This Row],[Εξωτερική θερμοκρασία]],"")</f>
        <v/>
      </c>
      <c r="Q39" s="60"/>
      <c r="R39" s="80">
        <f>IFERROR(VLOOKUP(Table16[[#This Row],[Επιλογή οροφής]],'Συντελεστές θερμοπερατότητας'!$A$3:$B$34,2,FALSE),0)</f>
        <v>0</v>
      </c>
      <c r="S39" s="54"/>
      <c r="T39" s="80">
        <f>IFERROR(VLOOKUP(Table16[[#This Row],[Επιλογή Δαπέδου σε επαφή με αέρα]],'Συντελεστές θερμοπερατότητας'!$A$3:$B$34,2,FALSE),0)</f>
        <v>0</v>
      </c>
      <c r="U39" s="54"/>
      <c r="V39" s="80">
        <f>IFERROR(VLOOKUP(Table16[[#This Row],[Επιλογή Δαπέδου σε επαφή με έδαφος]],'Συντελεστές θερμοπερατότητας'!$A$3:$B$34,2,FALSE),0)</f>
        <v>0</v>
      </c>
      <c r="W39" s="54"/>
      <c r="X39" s="80">
        <f>IFERROR(VLOOKUP(Table16[[#This Row],[Επιλογή τουβλοδομής]],'Συντελεστές θερμοπερατότητας'!$A$3:$B$34,2,FALSE),0)</f>
        <v>0</v>
      </c>
      <c r="Y39" s="54"/>
      <c r="Z39" s="80">
        <f>IFERROR(VLOOKUP(Table16[[#This Row],[Επιλογή φέρουσας]],'Συντελεστές θερμοπερατότητας'!$A$3:$B$34,2,FALSE), 0)</f>
        <v>0</v>
      </c>
      <c r="AA39" s="54"/>
      <c r="AB39" s="88" t="str">
        <f>IFERROR(VLOOKUP(Table16[[#This Row],[Περίοδος μελέτης κτιρίου - αφορά κουφώματα]],'Συντελεστές θερμοπερατότητας'!$A$40:$B$42,2,FALSE),"")</f>
        <v/>
      </c>
      <c r="AC3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39" s="88" t="str">
        <f>IFERROR(Table25[[#This Row],[Εμβαδόν κουφώματος]]*Table16[[#This Row],[Συντελεστής θερμοπερατότητας κουφώματος - λίστα]]/Table25[[#This Row],[Εμβαδόν κουφώματος]],"")</f>
        <v/>
      </c>
      <c r="AE3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39" s="80" t="str">
        <f>IFERROR(Table37[[#This Row],[Qβ.ολ]]/Table25[[#Totals],[Ανηγμένος όγκος (όγκος * πολλαπλασιαστής)]],"")</f>
        <v/>
      </c>
      <c r="AG39" s="80" t="str">
        <f>IFERROR((Table37[[#This Row],[qβ]]*Table25[[#This Row],[Όγκος διαμερίσματος]]+Table25[[#This Row],[Εμβαδόν κουφώματος]]*Table16[[#This Row],[U κουφώματος]]*Table25[[#This Row],[ΔΤ]]),"")</f>
        <v/>
      </c>
      <c r="AH39" s="80" t="str">
        <f>IFERROR(Table37[[#This Row],[Qi]]/Table37[[#Totals],[Qi]],"")</f>
        <v/>
      </c>
      <c r="AI39" s="84" t="str">
        <f>IFERROR(Table37[[#This Row],[εi]]*100,"")</f>
        <v/>
      </c>
      <c r="AJ39" s="90" t="str">
        <f>IFERROR(Table37[[#This Row],[πi]]%,"")</f>
        <v/>
      </c>
    </row>
    <row r="40" spans="1:36" x14ac:dyDescent="0.25">
      <c r="A40" s="58"/>
      <c r="B40" s="53"/>
      <c r="C40" s="54"/>
      <c r="D40" s="54"/>
      <c r="E40" s="54"/>
      <c r="F40" s="54"/>
      <c r="G40" s="54"/>
      <c r="H40" s="54"/>
      <c r="I40" s="54"/>
      <c r="J4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0" s="54"/>
      <c r="L4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0" s="82" t="str">
        <f>IFERROR(IF(Table25[[#This Row],[Διαμέρισμα]]="","",VLOOKUP($D$1,'Sheet1 (2)'!A38:D882,4,FALSE)),"")</f>
        <v/>
      </c>
      <c r="N40" s="80" t="str">
        <f>IF(Table25[[#This Row],[Διαμέρισμα]]="","",21)</f>
        <v/>
      </c>
      <c r="O40" s="84" t="str">
        <f>IFERROR(IF(Table25[[#This Row],[Εμβαδόν Τουβλοδομής (εξωτερική τοιχοποιία)]]="","",VLOOKUP($D$1,'Sheet1 (2)'!$A$1:$E$846,5,FALSE)),"")</f>
        <v/>
      </c>
      <c r="P40" s="84" t="str">
        <f>IFERROR(Table25[[#This Row],[Εσωτερική θερμοκρασία]]-Table25[[#This Row],[Εξωτερική θερμοκρασία]],"")</f>
        <v/>
      </c>
      <c r="Q40" s="60"/>
      <c r="R40" s="80">
        <f>IFERROR(VLOOKUP(Table16[[#This Row],[Επιλογή οροφής]],'Συντελεστές θερμοπερατότητας'!$A$3:$B$34,2,FALSE),0)</f>
        <v>0</v>
      </c>
      <c r="S40" s="54"/>
      <c r="T40" s="80">
        <f>IFERROR(VLOOKUP(Table16[[#This Row],[Επιλογή Δαπέδου σε επαφή με αέρα]],'Συντελεστές θερμοπερατότητας'!$A$3:$B$34,2,FALSE),0)</f>
        <v>0</v>
      </c>
      <c r="U40" s="54"/>
      <c r="V40" s="80">
        <f>IFERROR(VLOOKUP(Table16[[#This Row],[Επιλογή Δαπέδου σε επαφή με έδαφος]],'Συντελεστές θερμοπερατότητας'!$A$3:$B$34,2,FALSE),0)</f>
        <v>0</v>
      </c>
      <c r="W40" s="54"/>
      <c r="X40" s="80">
        <f>IFERROR(VLOOKUP(Table16[[#This Row],[Επιλογή τουβλοδομής]],'Συντελεστές θερμοπερατότητας'!$A$3:$B$34,2,FALSE),0)</f>
        <v>0</v>
      </c>
      <c r="Y40" s="54"/>
      <c r="Z40" s="80">
        <f>IFERROR(VLOOKUP(Table16[[#This Row],[Επιλογή φέρουσας]],'Συντελεστές θερμοπερατότητας'!$A$3:$B$34,2,FALSE), 0)</f>
        <v>0</v>
      </c>
      <c r="AA40" s="54"/>
      <c r="AB40" s="88" t="str">
        <f>IFERROR(VLOOKUP(Table16[[#This Row],[Περίοδος μελέτης κτιρίου - αφορά κουφώματα]],'Συντελεστές θερμοπερατότητας'!$A$40:$B$42,2,FALSE),"")</f>
        <v/>
      </c>
      <c r="AC4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0" s="88" t="str">
        <f>IFERROR(Table25[[#This Row],[Εμβαδόν κουφώματος]]*Table16[[#This Row],[Συντελεστής θερμοπερατότητας κουφώματος - λίστα]]/Table25[[#This Row],[Εμβαδόν κουφώματος]],"")</f>
        <v/>
      </c>
      <c r="AE4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0" s="80" t="str">
        <f>IFERROR(Table37[[#This Row],[Qβ.ολ]]/Table25[[#Totals],[Ανηγμένος όγκος (όγκος * πολλαπλασιαστής)]],"")</f>
        <v/>
      </c>
      <c r="AG40" s="80" t="str">
        <f>IFERROR((Table37[[#This Row],[qβ]]*Table25[[#This Row],[Όγκος διαμερίσματος]]+Table25[[#This Row],[Εμβαδόν κουφώματος]]*Table16[[#This Row],[U κουφώματος]]*Table25[[#This Row],[ΔΤ]]),"")</f>
        <v/>
      </c>
      <c r="AH40" s="80" t="str">
        <f>IFERROR(Table37[[#This Row],[Qi]]/Table37[[#Totals],[Qi]],"")</f>
        <v/>
      </c>
      <c r="AI40" s="84" t="str">
        <f>IFERROR(Table37[[#This Row],[εi]]*100,"")</f>
        <v/>
      </c>
      <c r="AJ40" s="90" t="str">
        <f>IFERROR(Table37[[#This Row],[πi]]%,"")</f>
        <v/>
      </c>
    </row>
    <row r="41" spans="1:36" x14ac:dyDescent="0.25">
      <c r="A41" s="58"/>
      <c r="B41" s="53"/>
      <c r="C41" s="54"/>
      <c r="D41" s="54"/>
      <c r="E41" s="54"/>
      <c r="F41" s="54"/>
      <c r="G41" s="54"/>
      <c r="H41" s="54"/>
      <c r="I41" s="54"/>
      <c r="J4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1" s="54"/>
      <c r="L4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1" s="82" t="str">
        <f>IFERROR(IF(Table25[[#This Row],[Διαμέρισμα]]="","",VLOOKUP($D$1,'Sheet1 (2)'!A39:D883,4,FALSE)),"")</f>
        <v/>
      </c>
      <c r="N41" s="80" t="str">
        <f>IF(Table25[[#This Row],[Διαμέρισμα]]="","",21)</f>
        <v/>
      </c>
      <c r="O41" s="84" t="str">
        <f>IFERROR(IF(Table25[[#This Row],[Εμβαδόν Τουβλοδομής (εξωτερική τοιχοποιία)]]="","",VLOOKUP($D$1,'Sheet1 (2)'!$A$1:$E$846,5,FALSE)),"")</f>
        <v/>
      </c>
      <c r="P41" s="84" t="str">
        <f>IFERROR(Table25[[#This Row],[Εσωτερική θερμοκρασία]]-Table25[[#This Row],[Εξωτερική θερμοκρασία]],"")</f>
        <v/>
      </c>
      <c r="Q41" s="60"/>
      <c r="R41" s="80">
        <f>IFERROR(VLOOKUP(Table16[[#This Row],[Επιλογή οροφής]],'Συντελεστές θερμοπερατότητας'!$A$3:$B$34,2,FALSE),0)</f>
        <v>0</v>
      </c>
      <c r="S41" s="54"/>
      <c r="T41" s="80">
        <f>IFERROR(VLOOKUP(Table16[[#This Row],[Επιλογή Δαπέδου σε επαφή με αέρα]],'Συντελεστές θερμοπερατότητας'!$A$3:$B$34,2,FALSE),0)</f>
        <v>0</v>
      </c>
      <c r="U41" s="54"/>
      <c r="V41" s="80">
        <f>IFERROR(VLOOKUP(Table16[[#This Row],[Επιλογή Δαπέδου σε επαφή με έδαφος]],'Συντελεστές θερμοπερατότητας'!$A$3:$B$34,2,FALSE),0)</f>
        <v>0</v>
      </c>
      <c r="W41" s="54"/>
      <c r="X41" s="80">
        <f>IFERROR(VLOOKUP(Table16[[#This Row],[Επιλογή τουβλοδομής]],'Συντελεστές θερμοπερατότητας'!$A$3:$B$34,2,FALSE),0)</f>
        <v>0</v>
      </c>
      <c r="Y41" s="54"/>
      <c r="Z41" s="80">
        <f>IFERROR(VLOOKUP(Table16[[#This Row],[Επιλογή φέρουσας]],'Συντελεστές θερμοπερατότητας'!$A$3:$B$34,2,FALSE), 0)</f>
        <v>0</v>
      </c>
      <c r="AA41" s="54"/>
      <c r="AB41" s="88" t="str">
        <f>IFERROR(VLOOKUP(Table16[[#This Row],[Περίοδος μελέτης κτιρίου - αφορά κουφώματα]],'Συντελεστές θερμοπερατότητας'!$A$40:$B$42,2,FALSE),"")</f>
        <v/>
      </c>
      <c r="AC4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1" s="88" t="str">
        <f>IFERROR(Table25[[#This Row],[Εμβαδόν κουφώματος]]*Table16[[#This Row],[Συντελεστής θερμοπερατότητας κουφώματος - λίστα]]/Table25[[#This Row],[Εμβαδόν κουφώματος]],"")</f>
        <v/>
      </c>
      <c r="AE4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1" s="80" t="str">
        <f>IFERROR(Table37[[#This Row],[Qβ.ολ]]/Table25[[#Totals],[Ανηγμένος όγκος (όγκος * πολλαπλασιαστής)]],"")</f>
        <v/>
      </c>
      <c r="AG41" s="80" t="str">
        <f>IFERROR((Table37[[#This Row],[qβ]]*Table25[[#This Row],[Όγκος διαμερίσματος]]+Table25[[#This Row],[Εμβαδόν κουφώματος]]*Table16[[#This Row],[U κουφώματος]]*Table25[[#This Row],[ΔΤ]]),"")</f>
        <v/>
      </c>
      <c r="AH41" s="80" t="str">
        <f>IFERROR(Table37[[#This Row],[Qi]]/Table37[[#Totals],[Qi]],"")</f>
        <v/>
      </c>
      <c r="AI41" s="84" t="str">
        <f>IFERROR(Table37[[#This Row],[εi]]*100,"")</f>
        <v/>
      </c>
      <c r="AJ41" s="90" t="str">
        <f>IFERROR(Table37[[#This Row],[πi]]%,"")</f>
        <v/>
      </c>
    </row>
    <row r="42" spans="1:36" x14ac:dyDescent="0.25">
      <c r="A42" s="58"/>
      <c r="B42" s="53"/>
      <c r="C42" s="54"/>
      <c r="D42" s="54"/>
      <c r="E42" s="54"/>
      <c r="F42" s="54"/>
      <c r="G42" s="54"/>
      <c r="H42" s="54"/>
      <c r="I42" s="54"/>
      <c r="J4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2" s="54"/>
      <c r="L4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2" s="82" t="str">
        <f>IFERROR(IF(Table25[[#This Row],[Διαμέρισμα]]="","",VLOOKUP($D$1,'Sheet1 (2)'!A40:D884,4,FALSE)),"")</f>
        <v/>
      </c>
      <c r="N42" s="80" t="str">
        <f>IF(Table25[[#This Row],[Διαμέρισμα]]="","",21)</f>
        <v/>
      </c>
      <c r="O42" s="84" t="str">
        <f>IFERROR(IF(Table25[[#This Row],[Εμβαδόν Τουβλοδομής (εξωτερική τοιχοποιία)]]="","",VLOOKUP($D$1,'Sheet1 (2)'!$A$1:$E$846,5,FALSE)),"")</f>
        <v/>
      </c>
      <c r="P42" s="84" t="str">
        <f>IFERROR(Table25[[#This Row],[Εσωτερική θερμοκρασία]]-Table25[[#This Row],[Εξωτερική θερμοκρασία]],"")</f>
        <v/>
      </c>
      <c r="Q42" s="60"/>
      <c r="R42" s="80">
        <f>IFERROR(VLOOKUP(Table16[[#This Row],[Επιλογή οροφής]],'Συντελεστές θερμοπερατότητας'!$A$3:$B$34,2,FALSE),0)</f>
        <v>0</v>
      </c>
      <c r="S42" s="54"/>
      <c r="T42" s="80">
        <f>IFERROR(VLOOKUP(Table16[[#This Row],[Επιλογή Δαπέδου σε επαφή με αέρα]],'Συντελεστές θερμοπερατότητας'!$A$3:$B$34,2,FALSE),0)</f>
        <v>0</v>
      </c>
      <c r="U42" s="54"/>
      <c r="V42" s="80">
        <f>IFERROR(VLOOKUP(Table16[[#This Row],[Επιλογή Δαπέδου σε επαφή με έδαφος]],'Συντελεστές θερμοπερατότητας'!$A$3:$B$34,2,FALSE),0)</f>
        <v>0</v>
      </c>
      <c r="W42" s="54"/>
      <c r="X42" s="80">
        <f>IFERROR(VLOOKUP(Table16[[#This Row],[Επιλογή τουβλοδομής]],'Συντελεστές θερμοπερατότητας'!$A$3:$B$34,2,FALSE),0)</f>
        <v>0</v>
      </c>
      <c r="Y42" s="54"/>
      <c r="Z42" s="80">
        <f>IFERROR(VLOOKUP(Table16[[#This Row],[Επιλογή φέρουσας]],'Συντελεστές θερμοπερατότητας'!$A$3:$B$34,2,FALSE), 0)</f>
        <v>0</v>
      </c>
      <c r="AA42" s="54"/>
      <c r="AB42" s="88" t="str">
        <f>IFERROR(VLOOKUP(Table16[[#This Row],[Περίοδος μελέτης κτιρίου - αφορά κουφώματα]],'Συντελεστές θερμοπερατότητας'!$A$40:$B$42,2,FALSE),"")</f>
        <v/>
      </c>
      <c r="AC4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2" s="88" t="str">
        <f>IFERROR(Table25[[#This Row],[Εμβαδόν κουφώματος]]*Table16[[#This Row],[Συντελεστής θερμοπερατότητας κουφώματος - λίστα]]/Table25[[#This Row],[Εμβαδόν κουφώματος]],"")</f>
        <v/>
      </c>
      <c r="AE4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2" s="80" t="str">
        <f>IFERROR(Table37[[#This Row],[Qβ.ολ]]/Table25[[#Totals],[Ανηγμένος όγκος (όγκος * πολλαπλασιαστής)]],"")</f>
        <v/>
      </c>
      <c r="AG42" s="80" t="str">
        <f>IFERROR((Table37[[#This Row],[qβ]]*Table25[[#This Row],[Όγκος διαμερίσματος]]+Table25[[#This Row],[Εμβαδόν κουφώματος]]*Table16[[#This Row],[U κουφώματος]]*Table25[[#This Row],[ΔΤ]]),"")</f>
        <v/>
      </c>
      <c r="AH42" s="80" t="str">
        <f>IFERROR(Table37[[#This Row],[Qi]]/Table37[[#Totals],[Qi]],"")</f>
        <v/>
      </c>
      <c r="AI42" s="84" t="str">
        <f>IFERROR(Table37[[#This Row],[εi]]*100,"")</f>
        <v/>
      </c>
      <c r="AJ42" s="90" t="str">
        <f>IFERROR(Table37[[#This Row],[πi]]%,"")</f>
        <v/>
      </c>
    </row>
    <row r="43" spans="1:36" x14ac:dyDescent="0.25">
      <c r="A43" s="58"/>
      <c r="B43" s="53"/>
      <c r="C43" s="54"/>
      <c r="D43" s="54"/>
      <c r="E43" s="54"/>
      <c r="F43" s="54"/>
      <c r="G43" s="54"/>
      <c r="H43" s="54"/>
      <c r="I43" s="54"/>
      <c r="J4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3" s="54"/>
      <c r="L4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3" s="82" t="str">
        <f>IFERROR(IF(Table25[[#This Row],[Διαμέρισμα]]="","",VLOOKUP($D$1,'Sheet1 (2)'!A41:D885,4,FALSE)),"")</f>
        <v/>
      </c>
      <c r="N43" s="80" t="str">
        <f>IF(Table25[[#This Row],[Διαμέρισμα]]="","",21)</f>
        <v/>
      </c>
      <c r="O43" s="84" t="str">
        <f>IFERROR(IF(Table25[[#This Row],[Εμβαδόν Τουβλοδομής (εξωτερική τοιχοποιία)]]="","",VLOOKUP($D$1,'Sheet1 (2)'!$A$1:$E$846,5,FALSE)),"")</f>
        <v/>
      </c>
      <c r="P43" s="84" t="str">
        <f>IFERROR(Table25[[#This Row],[Εσωτερική θερμοκρασία]]-Table25[[#This Row],[Εξωτερική θερμοκρασία]],"")</f>
        <v/>
      </c>
      <c r="Q43" s="60"/>
      <c r="R43" s="80">
        <f>IFERROR(VLOOKUP(Table16[[#This Row],[Επιλογή οροφής]],'Συντελεστές θερμοπερατότητας'!$A$3:$B$34,2,FALSE),0)</f>
        <v>0</v>
      </c>
      <c r="S43" s="54"/>
      <c r="T43" s="80">
        <f>IFERROR(VLOOKUP(Table16[[#This Row],[Επιλογή Δαπέδου σε επαφή με αέρα]],'Συντελεστές θερμοπερατότητας'!$A$3:$B$34,2,FALSE),0)</f>
        <v>0</v>
      </c>
      <c r="U43" s="54"/>
      <c r="V43" s="80">
        <f>IFERROR(VLOOKUP(Table16[[#This Row],[Επιλογή Δαπέδου σε επαφή με έδαφος]],'Συντελεστές θερμοπερατότητας'!$A$3:$B$34,2,FALSE),0)</f>
        <v>0</v>
      </c>
      <c r="W43" s="54"/>
      <c r="X43" s="80">
        <f>IFERROR(VLOOKUP(Table16[[#This Row],[Επιλογή τουβλοδομής]],'Συντελεστές θερμοπερατότητας'!$A$3:$B$34,2,FALSE),0)</f>
        <v>0</v>
      </c>
      <c r="Y43" s="54"/>
      <c r="Z43" s="80">
        <f>IFERROR(VLOOKUP(Table16[[#This Row],[Επιλογή φέρουσας]],'Συντελεστές θερμοπερατότητας'!$A$3:$B$34,2,FALSE), 0)</f>
        <v>0</v>
      </c>
      <c r="AA43" s="54"/>
      <c r="AB43" s="88" t="str">
        <f>IFERROR(VLOOKUP(Table16[[#This Row],[Περίοδος μελέτης κτιρίου - αφορά κουφώματα]],'Συντελεστές θερμοπερατότητας'!$A$40:$B$42,2,FALSE),"")</f>
        <v/>
      </c>
      <c r="AC4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3" s="88" t="str">
        <f>IFERROR(Table25[[#This Row],[Εμβαδόν κουφώματος]]*Table16[[#This Row],[Συντελεστής θερμοπερατότητας κουφώματος - λίστα]]/Table25[[#This Row],[Εμβαδόν κουφώματος]],"")</f>
        <v/>
      </c>
      <c r="AE4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3" s="80" t="str">
        <f>IFERROR(Table37[[#This Row],[Qβ.ολ]]/Table25[[#Totals],[Ανηγμένος όγκος (όγκος * πολλαπλασιαστής)]],"")</f>
        <v/>
      </c>
      <c r="AG43" s="80" t="str">
        <f>IFERROR((Table37[[#This Row],[qβ]]*Table25[[#This Row],[Όγκος διαμερίσματος]]+Table25[[#This Row],[Εμβαδόν κουφώματος]]*Table16[[#This Row],[U κουφώματος]]*Table25[[#This Row],[ΔΤ]]),"")</f>
        <v/>
      </c>
      <c r="AH43" s="80" t="str">
        <f>IFERROR(Table37[[#This Row],[Qi]]/Table37[[#Totals],[Qi]],"")</f>
        <v/>
      </c>
      <c r="AI43" s="84" t="str">
        <f>IFERROR(Table37[[#This Row],[εi]]*100,"")</f>
        <v/>
      </c>
      <c r="AJ43" s="90" t="str">
        <f>IFERROR(Table37[[#This Row],[πi]]%,"")</f>
        <v/>
      </c>
    </row>
    <row r="44" spans="1:36" x14ac:dyDescent="0.25">
      <c r="A44" s="58"/>
      <c r="B44" s="53"/>
      <c r="C44" s="54"/>
      <c r="D44" s="54"/>
      <c r="E44" s="54"/>
      <c r="F44" s="54"/>
      <c r="G44" s="54"/>
      <c r="H44" s="54"/>
      <c r="I44" s="54"/>
      <c r="J44"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4" s="54"/>
      <c r="L44"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4" s="82" t="str">
        <f>IFERROR(IF(Table25[[#This Row],[Διαμέρισμα]]="","",VLOOKUP($D$1,'Sheet1 (2)'!A42:D886,4,FALSE)),"")</f>
        <v/>
      </c>
      <c r="N44" s="80" t="str">
        <f>IF(Table25[[#This Row],[Διαμέρισμα]]="","",21)</f>
        <v/>
      </c>
      <c r="O44" s="84" t="str">
        <f>IFERROR(IF(Table25[[#This Row],[Εμβαδόν Τουβλοδομής (εξωτερική τοιχοποιία)]]="","",VLOOKUP($D$1,'Sheet1 (2)'!$A$1:$E$846,5,FALSE)),"")</f>
        <v/>
      </c>
      <c r="P44" s="84" t="str">
        <f>IFERROR(Table25[[#This Row],[Εσωτερική θερμοκρασία]]-Table25[[#This Row],[Εξωτερική θερμοκρασία]],"")</f>
        <v/>
      </c>
      <c r="Q44" s="60"/>
      <c r="R44" s="80">
        <f>IFERROR(VLOOKUP(Table16[[#This Row],[Επιλογή οροφής]],'Συντελεστές θερμοπερατότητας'!$A$3:$B$34,2,FALSE),0)</f>
        <v>0</v>
      </c>
      <c r="S44" s="54"/>
      <c r="T44" s="80">
        <f>IFERROR(VLOOKUP(Table16[[#This Row],[Επιλογή Δαπέδου σε επαφή με αέρα]],'Συντελεστές θερμοπερατότητας'!$A$3:$B$34,2,FALSE),0)</f>
        <v>0</v>
      </c>
      <c r="U44" s="54"/>
      <c r="V44" s="80">
        <f>IFERROR(VLOOKUP(Table16[[#This Row],[Επιλογή Δαπέδου σε επαφή με έδαφος]],'Συντελεστές θερμοπερατότητας'!$A$3:$B$34,2,FALSE),0)</f>
        <v>0</v>
      </c>
      <c r="W44" s="54"/>
      <c r="X44" s="80">
        <f>IFERROR(VLOOKUP(Table16[[#This Row],[Επιλογή τουβλοδομής]],'Συντελεστές θερμοπερατότητας'!$A$3:$B$34,2,FALSE),0)</f>
        <v>0</v>
      </c>
      <c r="Y44" s="54"/>
      <c r="Z44" s="80">
        <f>IFERROR(VLOOKUP(Table16[[#This Row],[Επιλογή φέρουσας]],'Συντελεστές θερμοπερατότητας'!$A$3:$B$34,2,FALSE), 0)</f>
        <v>0</v>
      </c>
      <c r="AA44" s="54"/>
      <c r="AB44" s="88" t="str">
        <f>IFERROR(VLOOKUP(Table16[[#This Row],[Περίοδος μελέτης κτιρίου - αφορά κουφώματα]],'Συντελεστές θερμοπερατότητας'!$A$40:$B$42,2,FALSE),"")</f>
        <v/>
      </c>
      <c r="AC44"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4" s="88" t="str">
        <f>IFERROR(Table25[[#This Row],[Εμβαδόν κουφώματος]]*Table16[[#This Row],[Συντελεστής θερμοπερατότητας κουφώματος - λίστα]]/Table25[[#This Row],[Εμβαδόν κουφώματος]],"")</f>
        <v/>
      </c>
      <c r="AE44"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4" s="80" t="str">
        <f>IFERROR(Table37[[#This Row],[Qβ.ολ]]/Table25[[#Totals],[Ανηγμένος όγκος (όγκος * πολλαπλασιαστής)]],"")</f>
        <v/>
      </c>
      <c r="AG44" s="80" t="str">
        <f>IFERROR((Table37[[#This Row],[qβ]]*Table25[[#This Row],[Όγκος διαμερίσματος]]+Table25[[#This Row],[Εμβαδόν κουφώματος]]*Table16[[#This Row],[U κουφώματος]]*Table25[[#This Row],[ΔΤ]]),"")</f>
        <v/>
      </c>
      <c r="AH44" s="80" t="str">
        <f>IFERROR(Table37[[#This Row],[Qi]]/Table37[[#Totals],[Qi]],"")</f>
        <v/>
      </c>
      <c r="AI44" s="84" t="str">
        <f>IFERROR(Table37[[#This Row],[εi]]*100,"")</f>
        <v/>
      </c>
      <c r="AJ44" s="90" t="str">
        <f>IFERROR(Table37[[#This Row],[πi]]%,"")</f>
        <v/>
      </c>
    </row>
    <row r="45" spans="1:36" x14ac:dyDescent="0.25">
      <c r="A45" s="58"/>
      <c r="B45" s="53"/>
      <c r="C45" s="54"/>
      <c r="D45" s="54"/>
      <c r="E45" s="54"/>
      <c r="F45" s="54"/>
      <c r="G45" s="54"/>
      <c r="H45" s="54"/>
      <c r="I45" s="54"/>
      <c r="J4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5" s="54"/>
      <c r="L4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5" s="82" t="str">
        <f>IFERROR(IF(Table25[[#This Row],[Διαμέρισμα]]="","",VLOOKUP($D$1,'Sheet1 (2)'!A43:D887,4,FALSE)),"")</f>
        <v/>
      </c>
      <c r="N45" s="80" t="str">
        <f>IF(Table25[[#This Row],[Διαμέρισμα]]="","",21)</f>
        <v/>
      </c>
      <c r="O45" s="84" t="str">
        <f>IFERROR(IF(Table25[[#This Row],[Εμβαδόν Τουβλοδομής (εξωτερική τοιχοποιία)]]="","",VLOOKUP($D$1,'Sheet1 (2)'!$A$1:$E$846,5,FALSE)),"")</f>
        <v/>
      </c>
      <c r="P45" s="84" t="str">
        <f>IFERROR(Table25[[#This Row],[Εσωτερική θερμοκρασία]]-Table25[[#This Row],[Εξωτερική θερμοκρασία]],"")</f>
        <v/>
      </c>
      <c r="Q45" s="60"/>
      <c r="R45" s="80">
        <f>IFERROR(VLOOKUP(Table16[[#This Row],[Επιλογή οροφής]],'Συντελεστές θερμοπερατότητας'!$A$3:$B$34,2,FALSE),0)</f>
        <v>0</v>
      </c>
      <c r="S45" s="54"/>
      <c r="T45" s="80">
        <f>IFERROR(VLOOKUP(Table16[[#This Row],[Επιλογή Δαπέδου σε επαφή με αέρα]],'Συντελεστές θερμοπερατότητας'!$A$3:$B$34,2,FALSE),0)</f>
        <v>0</v>
      </c>
      <c r="U45" s="54"/>
      <c r="V45" s="80">
        <f>IFERROR(VLOOKUP(Table16[[#This Row],[Επιλογή Δαπέδου σε επαφή με έδαφος]],'Συντελεστές θερμοπερατότητας'!$A$3:$B$34,2,FALSE),0)</f>
        <v>0</v>
      </c>
      <c r="W45" s="54"/>
      <c r="X45" s="80">
        <f>IFERROR(VLOOKUP(Table16[[#This Row],[Επιλογή τουβλοδομής]],'Συντελεστές θερμοπερατότητας'!$A$3:$B$34,2,FALSE),0)</f>
        <v>0</v>
      </c>
      <c r="Y45" s="54"/>
      <c r="Z45" s="80">
        <f>IFERROR(VLOOKUP(Table16[[#This Row],[Επιλογή φέρουσας]],'Συντελεστές θερμοπερατότητας'!$A$3:$B$34,2,FALSE), 0)</f>
        <v>0</v>
      </c>
      <c r="AA45" s="54"/>
      <c r="AB45" s="88" t="str">
        <f>IFERROR(VLOOKUP(Table16[[#This Row],[Περίοδος μελέτης κτιρίου - αφορά κουφώματα]],'Συντελεστές θερμοπερατότητας'!$A$40:$B$42,2,FALSE),"")</f>
        <v/>
      </c>
      <c r="AC4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5" s="88" t="str">
        <f>IFERROR(Table25[[#This Row],[Εμβαδόν κουφώματος]]*Table16[[#This Row],[Συντελεστής θερμοπερατότητας κουφώματος - λίστα]]/Table25[[#This Row],[Εμβαδόν κουφώματος]],"")</f>
        <v/>
      </c>
      <c r="AE4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5" s="80" t="str">
        <f>IFERROR(Table37[[#This Row],[Qβ.ολ]]/Table25[[#Totals],[Ανηγμένος όγκος (όγκος * πολλαπλασιαστής)]],"")</f>
        <v/>
      </c>
      <c r="AG45" s="80" t="str">
        <f>IFERROR((Table37[[#This Row],[qβ]]*Table25[[#This Row],[Όγκος διαμερίσματος]]+Table25[[#This Row],[Εμβαδόν κουφώματος]]*Table16[[#This Row],[U κουφώματος]]*Table25[[#This Row],[ΔΤ]]),"")</f>
        <v/>
      </c>
      <c r="AH45" s="80" t="str">
        <f>IFERROR(Table37[[#This Row],[Qi]]/Table37[[#Totals],[Qi]],"")</f>
        <v/>
      </c>
      <c r="AI45" s="84" t="str">
        <f>IFERROR(Table37[[#This Row],[εi]]*100,"")</f>
        <v/>
      </c>
      <c r="AJ45" s="90" t="str">
        <f>IFERROR(Table37[[#This Row],[πi]]%,"")</f>
        <v/>
      </c>
    </row>
    <row r="46" spans="1:36" x14ac:dyDescent="0.25">
      <c r="A46" s="58"/>
      <c r="B46" s="53"/>
      <c r="C46" s="54"/>
      <c r="D46" s="54"/>
      <c r="E46" s="54"/>
      <c r="F46" s="54"/>
      <c r="G46" s="54"/>
      <c r="H46" s="54"/>
      <c r="I46" s="54"/>
      <c r="J4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6" s="54"/>
      <c r="L4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6" s="82" t="str">
        <f>IFERROR(IF(Table25[[#This Row],[Διαμέρισμα]]="","",VLOOKUP($D$1,'Sheet1 (2)'!A44:D888,4,FALSE)),"")</f>
        <v/>
      </c>
      <c r="N46" s="80" t="str">
        <f>IF(Table25[[#This Row],[Διαμέρισμα]]="","",21)</f>
        <v/>
      </c>
      <c r="O46" s="84" t="str">
        <f>IFERROR(IF(Table25[[#This Row],[Εμβαδόν Τουβλοδομής (εξωτερική τοιχοποιία)]]="","",VLOOKUP($D$1,'Sheet1 (2)'!$A$1:$E$846,5,FALSE)),"")</f>
        <v/>
      </c>
      <c r="P46" s="84" t="str">
        <f>IFERROR(Table25[[#This Row],[Εσωτερική θερμοκρασία]]-Table25[[#This Row],[Εξωτερική θερμοκρασία]],"")</f>
        <v/>
      </c>
      <c r="Q46" s="60"/>
      <c r="R46" s="80">
        <f>IFERROR(VLOOKUP(Table16[[#This Row],[Επιλογή οροφής]],'Συντελεστές θερμοπερατότητας'!$A$3:$B$34,2,FALSE),0)</f>
        <v>0</v>
      </c>
      <c r="S46" s="54"/>
      <c r="T46" s="80">
        <f>IFERROR(VLOOKUP(Table16[[#This Row],[Επιλογή Δαπέδου σε επαφή με αέρα]],'Συντελεστές θερμοπερατότητας'!$A$3:$B$34,2,FALSE),0)</f>
        <v>0</v>
      </c>
      <c r="U46" s="54"/>
      <c r="V46" s="80">
        <f>IFERROR(VLOOKUP(Table16[[#This Row],[Επιλογή Δαπέδου σε επαφή με έδαφος]],'Συντελεστές θερμοπερατότητας'!$A$3:$B$34,2,FALSE),0)</f>
        <v>0</v>
      </c>
      <c r="W46" s="54"/>
      <c r="X46" s="80">
        <f>IFERROR(VLOOKUP(Table16[[#This Row],[Επιλογή τουβλοδομής]],'Συντελεστές θερμοπερατότητας'!$A$3:$B$34,2,FALSE),0)</f>
        <v>0</v>
      </c>
      <c r="Y46" s="54"/>
      <c r="Z46" s="80">
        <f>IFERROR(VLOOKUP(Table16[[#This Row],[Επιλογή φέρουσας]],'Συντελεστές θερμοπερατότητας'!$A$3:$B$34,2,FALSE), 0)</f>
        <v>0</v>
      </c>
      <c r="AA46" s="54"/>
      <c r="AB46" s="88" t="str">
        <f>IFERROR(VLOOKUP(Table16[[#This Row],[Περίοδος μελέτης κτιρίου - αφορά κουφώματα]],'Συντελεστές θερμοπερατότητας'!$A$40:$B$42,2,FALSE),"")</f>
        <v/>
      </c>
      <c r="AC4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6" s="88" t="str">
        <f>IFERROR(Table25[[#This Row],[Εμβαδόν κουφώματος]]*Table16[[#This Row],[Συντελεστής θερμοπερατότητας κουφώματος - λίστα]]/Table25[[#This Row],[Εμβαδόν κουφώματος]],"")</f>
        <v/>
      </c>
      <c r="AE4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6" s="80" t="str">
        <f>IFERROR(Table37[[#This Row],[Qβ.ολ]]/Table25[[#Totals],[Ανηγμένος όγκος (όγκος * πολλαπλασιαστής)]],"")</f>
        <v/>
      </c>
      <c r="AG46" s="80" t="str">
        <f>IFERROR((Table37[[#This Row],[qβ]]*Table25[[#This Row],[Όγκος διαμερίσματος]]+Table25[[#This Row],[Εμβαδόν κουφώματος]]*Table16[[#This Row],[U κουφώματος]]*Table25[[#This Row],[ΔΤ]]),"")</f>
        <v/>
      </c>
      <c r="AH46" s="80" t="str">
        <f>IFERROR(Table37[[#This Row],[Qi]]/Table37[[#Totals],[Qi]],"")</f>
        <v/>
      </c>
      <c r="AI46" s="84" t="str">
        <f>IFERROR(Table37[[#This Row],[εi]]*100,"")</f>
        <v/>
      </c>
      <c r="AJ46" s="90" t="str">
        <f>IFERROR(Table37[[#This Row],[πi]]%,"")</f>
        <v/>
      </c>
    </row>
    <row r="47" spans="1:36" x14ac:dyDescent="0.25">
      <c r="A47" s="58"/>
      <c r="B47" s="53"/>
      <c r="C47" s="54"/>
      <c r="D47" s="54"/>
      <c r="E47" s="54"/>
      <c r="F47" s="54"/>
      <c r="G47" s="54"/>
      <c r="H47" s="54"/>
      <c r="I47" s="54"/>
      <c r="J4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7" s="54"/>
      <c r="L4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7" s="82" t="str">
        <f>IFERROR(IF(Table25[[#This Row],[Διαμέρισμα]]="","",VLOOKUP($D$1,'Sheet1 (2)'!A45:D889,4,FALSE)),"")</f>
        <v/>
      </c>
      <c r="N47" s="80" t="str">
        <f>IF(Table25[[#This Row],[Διαμέρισμα]]="","",21)</f>
        <v/>
      </c>
      <c r="O47" s="84" t="str">
        <f>IFERROR(IF(Table25[[#This Row],[Εμβαδόν Τουβλοδομής (εξωτερική τοιχοποιία)]]="","",VLOOKUP($D$1,'Sheet1 (2)'!$A$1:$E$846,5,FALSE)),"")</f>
        <v/>
      </c>
      <c r="P47" s="84" t="str">
        <f>IFERROR(Table25[[#This Row],[Εσωτερική θερμοκρασία]]-Table25[[#This Row],[Εξωτερική θερμοκρασία]],"")</f>
        <v/>
      </c>
      <c r="Q47" s="60"/>
      <c r="R47" s="80">
        <f>IFERROR(VLOOKUP(Table16[[#This Row],[Επιλογή οροφής]],'Συντελεστές θερμοπερατότητας'!$A$3:$B$34,2,FALSE),0)</f>
        <v>0</v>
      </c>
      <c r="S47" s="54"/>
      <c r="T47" s="80">
        <f>IFERROR(VLOOKUP(Table16[[#This Row],[Επιλογή Δαπέδου σε επαφή με αέρα]],'Συντελεστές θερμοπερατότητας'!$A$3:$B$34,2,FALSE),0)</f>
        <v>0</v>
      </c>
      <c r="U47" s="54"/>
      <c r="V47" s="80">
        <f>IFERROR(VLOOKUP(Table16[[#This Row],[Επιλογή Δαπέδου σε επαφή με έδαφος]],'Συντελεστές θερμοπερατότητας'!$A$3:$B$34,2,FALSE),0)</f>
        <v>0</v>
      </c>
      <c r="W47" s="54"/>
      <c r="X47" s="80">
        <f>IFERROR(VLOOKUP(Table16[[#This Row],[Επιλογή τουβλοδομής]],'Συντελεστές θερμοπερατότητας'!$A$3:$B$34,2,FALSE),0)</f>
        <v>0</v>
      </c>
      <c r="Y47" s="54"/>
      <c r="Z47" s="80">
        <f>IFERROR(VLOOKUP(Table16[[#This Row],[Επιλογή φέρουσας]],'Συντελεστές θερμοπερατότητας'!$A$3:$B$34,2,FALSE), 0)</f>
        <v>0</v>
      </c>
      <c r="AA47" s="54"/>
      <c r="AB47" s="88" t="str">
        <f>IFERROR(VLOOKUP(Table16[[#This Row],[Περίοδος μελέτης κτιρίου - αφορά κουφώματα]],'Συντελεστές θερμοπερατότητας'!$A$40:$B$42,2,FALSE),"")</f>
        <v/>
      </c>
      <c r="AC4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7" s="88" t="str">
        <f>IFERROR(Table25[[#This Row],[Εμβαδόν κουφώματος]]*Table16[[#This Row],[Συντελεστής θερμοπερατότητας κουφώματος - λίστα]]/Table25[[#This Row],[Εμβαδόν κουφώματος]],"")</f>
        <v/>
      </c>
      <c r="AE4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7" s="80" t="str">
        <f>IFERROR(Table37[[#This Row],[Qβ.ολ]]/Table25[[#Totals],[Ανηγμένος όγκος (όγκος * πολλαπλασιαστής)]],"")</f>
        <v/>
      </c>
      <c r="AG47" s="80" t="str">
        <f>IFERROR((Table37[[#This Row],[qβ]]*Table25[[#This Row],[Όγκος διαμερίσματος]]+Table25[[#This Row],[Εμβαδόν κουφώματος]]*Table16[[#This Row],[U κουφώματος]]*Table25[[#This Row],[ΔΤ]]),"")</f>
        <v/>
      </c>
      <c r="AH47" s="80" t="str">
        <f>IFERROR(Table37[[#This Row],[Qi]]/Table37[[#Totals],[Qi]],"")</f>
        <v/>
      </c>
      <c r="AI47" s="84" t="str">
        <f>IFERROR(Table37[[#This Row],[εi]]*100,"")</f>
        <v/>
      </c>
      <c r="AJ47" s="90" t="str">
        <f>IFERROR(Table37[[#This Row],[πi]]%,"")</f>
        <v/>
      </c>
    </row>
    <row r="48" spans="1:36" x14ac:dyDescent="0.25">
      <c r="A48" s="58"/>
      <c r="B48" s="53"/>
      <c r="C48" s="54"/>
      <c r="D48" s="54"/>
      <c r="E48" s="54"/>
      <c r="F48" s="54"/>
      <c r="G48" s="54"/>
      <c r="H48" s="54"/>
      <c r="I48" s="54"/>
      <c r="J4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8" s="54"/>
      <c r="L4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8" s="82" t="str">
        <f>IFERROR(IF(Table25[[#This Row],[Διαμέρισμα]]="","",VLOOKUP($D$1,'Sheet1 (2)'!A46:D890,4,FALSE)),"")</f>
        <v/>
      </c>
      <c r="N48" s="80" t="str">
        <f>IF(Table25[[#This Row],[Διαμέρισμα]]="","",21)</f>
        <v/>
      </c>
      <c r="O48" s="84" t="str">
        <f>IFERROR(IF(Table25[[#This Row],[Εμβαδόν Τουβλοδομής (εξωτερική τοιχοποιία)]]="","",VLOOKUP($D$1,'Sheet1 (2)'!$A$1:$E$846,5,FALSE)),"")</f>
        <v/>
      </c>
      <c r="P48" s="84" t="str">
        <f>IFERROR(Table25[[#This Row],[Εσωτερική θερμοκρασία]]-Table25[[#This Row],[Εξωτερική θερμοκρασία]],"")</f>
        <v/>
      </c>
      <c r="Q48" s="60"/>
      <c r="R48" s="80">
        <f>IFERROR(VLOOKUP(Table16[[#This Row],[Επιλογή οροφής]],'Συντελεστές θερμοπερατότητας'!$A$3:$B$34,2,FALSE),0)</f>
        <v>0</v>
      </c>
      <c r="S48" s="54"/>
      <c r="T48" s="80">
        <f>IFERROR(VLOOKUP(Table16[[#This Row],[Επιλογή Δαπέδου σε επαφή με αέρα]],'Συντελεστές θερμοπερατότητας'!$A$3:$B$34,2,FALSE),0)</f>
        <v>0</v>
      </c>
      <c r="U48" s="54"/>
      <c r="V48" s="80">
        <f>IFERROR(VLOOKUP(Table16[[#This Row],[Επιλογή Δαπέδου σε επαφή με έδαφος]],'Συντελεστές θερμοπερατότητας'!$A$3:$B$34,2,FALSE),0)</f>
        <v>0</v>
      </c>
      <c r="W48" s="54"/>
      <c r="X48" s="80">
        <f>IFERROR(VLOOKUP(Table16[[#This Row],[Επιλογή τουβλοδομής]],'Συντελεστές θερμοπερατότητας'!$A$3:$B$34,2,FALSE),0)</f>
        <v>0</v>
      </c>
      <c r="Y48" s="54"/>
      <c r="Z48" s="80">
        <f>IFERROR(VLOOKUP(Table16[[#This Row],[Επιλογή φέρουσας]],'Συντελεστές θερμοπερατότητας'!$A$3:$B$34,2,FALSE), 0)</f>
        <v>0</v>
      </c>
      <c r="AA48" s="54"/>
      <c r="AB48" s="88" t="str">
        <f>IFERROR(VLOOKUP(Table16[[#This Row],[Περίοδος μελέτης κτιρίου - αφορά κουφώματα]],'Συντελεστές θερμοπερατότητας'!$A$40:$B$42,2,FALSE),"")</f>
        <v/>
      </c>
      <c r="AC4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8" s="88" t="str">
        <f>IFERROR(Table25[[#This Row],[Εμβαδόν κουφώματος]]*Table16[[#This Row],[Συντελεστής θερμοπερατότητας κουφώματος - λίστα]]/Table25[[#This Row],[Εμβαδόν κουφώματος]],"")</f>
        <v/>
      </c>
      <c r="AE4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8" s="80" t="str">
        <f>IFERROR(Table37[[#This Row],[Qβ.ολ]]/Table25[[#Totals],[Ανηγμένος όγκος (όγκος * πολλαπλασιαστής)]],"")</f>
        <v/>
      </c>
      <c r="AG48" s="80" t="str">
        <f>IFERROR((Table37[[#This Row],[qβ]]*Table25[[#This Row],[Όγκος διαμερίσματος]]+Table25[[#This Row],[Εμβαδόν κουφώματος]]*Table16[[#This Row],[U κουφώματος]]*Table25[[#This Row],[ΔΤ]]),"")</f>
        <v/>
      </c>
      <c r="AH48" s="80" t="str">
        <f>IFERROR(Table37[[#This Row],[Qi]]/Table37[[#Totals],[Qi]],"")</f>
        <v/>
      </c>
      <c r="AI48" s="84" t="str">
        <f>IFERROR(Table37[[#This Row],[εi]]*100,"")</f>
        <v/>
      </c>
      <c r="AJ48" s="90" t="str">
        <f>IFERROR(Table37[[#This Row],[πi]]%,"")</f>
        <v/>
      </c>
    </row>
    <row r="49" spans="1:36" x14ac:dyDescent="0.25">
      <c r="A49" s="58"/>
      <c r="B49" s="53"/>
      <c r="C49" s="54"/>
      <c r="D49" s="54"/>
      <c r="E49" s="54"/>
      <c r="F49" s="54"/>
      <c r="G49" s="54"/>
      <c r="H49" s="54"/>
      <c r="I49" s="54"/>
      <c r="J4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49" s="54"/>
      <c r="L4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49" s="82" t="str">
        <f>IFERROR(IF(Table25[[#This Row],[Διαμέρισμα]]="","",VLOOKUP($D$1,'Sheet1 (2)'!A47:D891,4,FALSE)),"")</f>
        <v/>
      </c>
      <c r="N49" s="80" t="str">
        <f>IF(Table25[[#This Row],[Διαμέρισμα]]="","",21)</f>
        <v/>
      </c>
      <c r="O49" s="84" t="str">
        <f>IFERROR(IF(Table25[[#This Row],[Εμβαδόν Τουβλοδομής (εξωτερική τοιχοποιία)]]="","",VLOOKUP($D$1,'Sheet1 (2)'!$A$1:$E$846,5,FALSE)),"")</f>
        <v/>
      </c>
      <c r="P49" s="84" t="str">
        <f>IFERROR(Table25[[#This Row],[Εσωτερική θερμοκρασία]]-Table25[[#This Row],[Εξωτερική θερμοκρασία]],"")</f>
        <v/>
      </c>
      <c r="Q49" s="60"/>
      <c r="R49" s="80">
        <f>IFERROR(VLOOKUP(Table16[[#This Row],[Επιλογή οροφής]],'Συντελεστές θερμοπερατότητας'!$A$3:$B$34,2,FALSE),0)</f>
        <v>0</v>
      </c>
      <c r="S49" s="54"/>
      <c r="T49" s="80">
        <f>IFERROR(VLOOKUP(Table16[[#This Row],[Επιλογή Δαπέδου σε επαφή με αέρα]],'Συντελεστές θερμοπερατότητας'!$A$3:$B$34,2,FALSE),0)</f>
        <v>0</v>
      </c>
      <c r="U49" s="54"/>
      <c r="V49" s="80">
        <f>IFERROR(VLOOKUP(Table16[[#This Row],[Επιλογή Δαπέδου σε επαφή με έδαφος]],'Συντελεστές θερμοπερατότητας'!$A$3:$B$34,2,FALSE),0)</f>
        <v>0</v>
      </c>
      <c r="W49" s="54"/>
      <c r="X49" s="80">
        <f>IFERROR(VLOOKUP(Table16[[#This Row],[Επιλογή τουβλοδομής]],'Συντελεστές θερμοπερατότητας'!$A$3:$B$34,2,FALSE),0)</f>
        <v>0</v>
      </c>
      <c r="Y49" s="54"/>
      <c r="Z49" s="80">
        <f>IFERROR(VLOOKUP(Table16[[#This Row],[Επιλογή φέρουσας]],'Συντελεστές θερμοπερατότητας'!$A$3:$B$34,2,FALSE), 0)</f>
        <v>0</v>
      </c>
      <c r="AA49" s="54"/>
      <c r="AB49" s="88" t="str">
        <f>IFERROR(VLOOKUP(Table16[[#This Row],[Περίοδος μελέτης κτιρίου - αφορά κουφώματα]],'Συντελεστές θερμοπερατότητας'!$A$40:$B$42,2,FALSE),"")</f>
        <v/>
      </c>
      <c r="AC4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49" s="88" t="str">
        <f>IFERROR(Table25[[#This Row],[Εμβαδόν κουφώματος]]*Table16[[#This Row],[Συντελεστής θερμοπερατότητας κουφώματος - λίστα]]/Table25[[#This Row],[Εμβαδόν κουφώματος]],"")</f>
        <v/>
      </c>
      <c r="AE4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49" s="80" t="str">
        <f>IFERROR(Table37[[#This Row],[Qβ.ολ]]/Table25[[#Totals],[Ανηγμένος όγκος (όγκος * πολλαπλασιαστής)]],"")</f>
        <v/>
      </c>
      <c r="AG49" s="80" t="str">
        <f>IFERROR((Table37[[#This Row],[qβ]]*Table25[[#This Row],[Όγκος διαμερίσματος]]+Table25[[#This Row],[Εμβαδόν κουφώματος]]*Table16[[#This Row],[U κουφώματος]]*Table25[[#This Row],[ΔΤ]]),"")</f>
        <v/>
      </c>
      <c r="AH49" s="80" t="str">
        <f>IFERROR(Table37[[#This Row],[Qi]]/Table37[[#Totals],[Qi]],"")</f>
        <v/>
      </c>
      <c r="AI49" s="84" t="str">
        <f>IFERROR(Table37[[#This Row],[εi]]*100,"")</f>
        <v/>
      </c>
      <c r="AJ49" s="90" t="str">
        <f>IFERROR(Table37[[#This Row],[πi]]%,"")</f>
        <v/>
      </c>
    </row>
    <row r="50" spans="1:36" x14ac:dyDescent="0.25">
      <c r="A50" s="58"/>
      <c r="B50" s="53"/>
      <c r="C50" s="54"/>
      <c r="D50" s="54"/>
      <c r="E50" s="54"/>
      <c r="F50" s="54"/>
      <c r="G50" s="54"/>
      <c r="H50" s="54"/>
      <c r="I50" s="54"/>
      <c r="J5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0" s="54"/>
      <c r="L5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0" s="82" t="str">
        <f>IFERROR(IF(Table25[[#This Row],[Διαμέρισμα]]="","",VLOOKUP($D$1,'Sheet1 (2)'!A48:D892,4,FALSE)),"")</f>
        <v/>
      </c>
      <c r="N50" s="80" t="str">
        <f>IF(Table25[[#This Row],[Διαμέρισμα]]="","",21)</f>
        <v/>
      </c>
      <c r="O50" s="84" t="str">
        <f>IFERROR(IF(Table25[[#This Row],[Εμβαδόν Τουβλοδομής (εξωτερική τοιχοποιία)]]="","",VLOOKUP($D$1,'Sheet1 (2)'!$A$1:$E$846,5,FALSE)),"")</f>
        <v/>
      </c>
      <c r="P50" s="84" t="str">
        <f>IFERROR(Table25[[#This Row],[Εσωτερική θερμοκρασία]]-Table25[[#This Row],[Εξωτερική θερμοκρασία]],"")</f>
        <v/>
      </c>
      <c r="Q50" s="60"/>
      <c r="R50" s="80">
        <f>IFERROR(VLOOKUP(Table16[[#This Row],[Επιλογή οροφής]],'Συντελεστές θερμοπερατότητας'!$A$3:$B$34,2,FALSE),0)</f>
        <v>0</v>
      </c>
      <c r="S50" s="54"/>
      <c r="T50" s="80">
        <f>IFERROR(VLOOKUP(Table16[[#This Row],[Επιλογή Δαπέδου σε επαφή με αέρα]],'Συντελεστές θερμοπερατότητας'!$A$3:$B$34,2,FALSE),0)</f>
        <v>0</v>
      </c>
      <c r="U50" s="54"/>
      <c r="V50" s="80">
        <f>IFERROR(VLOOKUP(Table16[[#This Row],[Επιλογή Δαπέδου σε επαφή με έδαφος]],'Συντελεστές θερμοπερατότητας'!$A$3:$B$34,2,FALSE),0)</f>
        <v>0</v>
      </c>
      <c r="W50" s="54"/>
      <c r="X50" s="80">
        <f>IFERROR(VLOOKUP(Table16[[#This Row],[Επιλογή τουβλοδομής]],'Συντελεστές θερμοπερατότητας'!$A$3:$B$34,2,FALSE),0)</f>
        <v>0</v>
      </c>
      <c r="Y50" s="54"/>
      <c r="Z50" s="80">
        <f>IFERROR(VLOOKUP(Table16[[#This Row],[Επιλογή φέρουσας]],'Συντελεστές θερμοπερατότητας'!$A$3:$B$34,2,FALSE), 0)</f>
        <v>0</v>
      </c>
      <c r="AA50" s="54"/>
      <c r="AB50" s="88" t="str">
        <f>IFERROR(VLOOKUP(Table16[[#This Row],[Περίοδος μελέτης κτιρίου - αφορά κουφώματα]],'Συντελεστές θερμοπερατότητας'!$A$40:$B$42,2,FALSE),"")</f>
        <v/>
      </c>
      <c r="AC5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0" s="88" t="str">
        <f>IFERROR(Table25[[#This Row],[Εμβαδόν κουφώματος]]*Table16[[#This Row],[Συντελεστής θερμοπερατότητας κουφώματος - λίστα]]/Table25[[#This Row],[Εμβαδόν κουφώματος]],"")</f>
        <v/>
      </c>
      <c r="AE5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0" s="80" t="str">
        <f>IFERROR(Table37[[#This Row],[Qβ.ολ]]/Table25[[#Totals],[Ανηγμένος όγκος (όγκος * πολλαπλασιαστής)]],"")</f>
        <v/>
      </c>
      <c r="AG50" s="80" t="str">
        <f>IFERROR((Table37[[#This Row],[qβ]]*Table25[[#This Row],[Όγκος διαμερίσματος]]+Table25[[#This Row],[Εμβαδόν κουφώματος]]*Table16[[#This Row],[U κουφώματος]]*Table25[[#This Row],[ΔΤ]]),"")</f>
        <v/>
      </c>
      <c r="AH50" s="80" t="str">
        <f>IFERROR(Table37[[#This Row],[Qi]]/Table37[[#Totals],[Qi]],"")</f>
        <v/>
      </c>
      <c r="AI50" s="84" t="str">
        <f>IFERROR(Table37[[#This Row],[εi]]*100,"")</f>
        <v/>
      </c>
      <c r="AJ50" s="90" t="str">
        <f>IFERROR(Table37[[#This Row],[πi]]%,"")</f>
        <v/>
      </c>
    </row>
    <row r="51" spans="1:36" x14ac:dyDescent="0.25">
      <c r="A51" s="58"/>
      <c r="B51" s="53"/>
      <c r="C51" s="54"/>
      <c r="D51" s="54"/>
      <c r="E51" s="54"/>
      <c r="F51" s="54"/>
      <c r="G51" s="54"/>
      <c r="H51" s="54"/>
      <c r="I51" s="54"/>
      <c r="J5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1" s="54"/>
      <c r="L5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1" s="82" t="str">
        <f>IFERROR(IF(Table25[[#This Row],[Διαμέρισμα]]="","",VLOOKUP($D$1,'Sheet1 (2)'!A49:D893,4,FALSE)),"")</f>
        <v/>
      </c>
      <c r="N51" s="80" t="str">
        <f>IF(Table25[[#This Row],[Διαμέρισμα]]="","",21)</f>
        <v/>
      </c>
      <c r="O51" s="84" t="str">
        <f>IFERROR(IF(Table25[[#This Row],[Εμβαδόν Τουβλοδομής (εξωτερική τοιχοποιία)]]="","",VLOOKUP($D$1,'Sheet1 (2)'!$A$1:$E$846,5,FALSE)),"")</f>
        <v/>
      </c>
      <c r="P51" s="84" t="str">
        <f>IFERROR(Table25[[#This Row],[Εσωτερική θερμοκρασία]]-Table25[[#This Row],[Εξωτερική θερμοκρασία]],"")</f>
        <v/>
      </c>
      <c r="Q51" s="60"/>
      <c r="R51" s="80">
        <f>IFERROR(VLOOKUP(Table16[[#This Row],[Επιλογή οροφής]],'Συντελεστές θερμοπερατότητας'!$A$3:$B$34,2,FALSE),0)</f>
        <v>0</v>
      </c>
      <c r="S51" s="54"/>
      <c r="T51" s="80">
        <f>IFERROR(VLOOKUP(Table16[[#This Row],[Επιλογή Δαπέδου σε επαφή με αέρα]],'Συντελεστές θερμοπερατότητας'!$A$3:$B$34,2,FALSE),0)</f>
        <v>0</v>
      </c>
      <c r="U51" s="54"/>
      <c r="V51" s="80">
        <f>IFERROR(VLOOKUP(Table16[[#This Row],[Επιλογή Δαπέδου σε επαφή με έδαφος]],'Συντελεστές θερμοπερατότητας'!$A$3:$B$34,2,FALSE),0)</f>
        <v>0</v>
      </c>
      <c r="W51" s="54"/>
      <c r="X51" s="80">
        <f>IFERROR(VLOOKUP(Table16[[#This Row],[Επιλογή τουβλοδομής]],'Συντελεστές θερμοπερατότητας'!$A$3:$B$34,2,FALSE),0)</f>
        <v>0</v>
      </c>
      <c r="Y51" s="54"/>
      <c r="Z51" s="80">
        <f>IFERROR(VLOOKUP(Table16[[#This Row],[Επιλογή φέρουσας]],'Συντελεστές θερμοπερατότητας'!$A$3:$B$34,2,FALSE), 0)</f>
        <v>0</v>
      </c>
      <c r="AA51" s="54"/>
      <c r="AB51" s="88" t="str">
        <f>IFERROR(VLOOKUP(Table16[[#This Row],[Περίοδος μελέτης κτιρίου - αφορά κουφώματα]],'Συντελεστές θερμοπερατότητας'!$A$40:$B$42,2,FALSE),"")</f>
        <v/>
      </c>
      <c r="AC5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1" s="88" t="str">
        <f>IFERROR(Table25[[#This Row],[Εμβαδόν κουφώματος]]*Table16[[#This Row],[Συντελεστής θερμοπερατότητας κουφώματος - λίστα]]/Table25[[#This Row],[Εμβαδόν κουφώματος]],"")</f>
        <v/>
      </c>
      <c r="AE5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1" s="80" t="str">
        <f>IFERROR(Table37[[#This Row],[Qβ.ολ]]/Table25[[#Totals],[Ανηγμένος όγκος (όγκος * πολλαπλασιαστής)]],"")</f>
        <v/>
      </c>
      <c r="AG51" s="80" t="str">
        <f>IFERROR((Table37[[#This Row],[qβ]]*Table25[[#This Row],[Όγκος διαμερίσματος]]+Table25[[#This Row],[Εμβαδόν κουφώματος]]*Table16[[#This Row],[U κουφώματος]]*Table25[[#This Row],[ΔΤ]]),"")</f>
        <v/>
      </c>
      <c r="AH51" s="80" t="str">
        <f>IFERROR(Table37[[#This Row],[Qi]]/Table37[[#Totals],[Qi]],"")</f>
        <v/>
      </c>
      <c r="AI51" s="84" t="str">
        <f>IFERROR(Table37[[#This Row],[εi]]*100,"")</f>
        <v/>
      </c>
      <c r="AJ51" s="90" t="str">
        <f>IFERROR(Table37[[#This Row],[πi]]%,"")</f>
        <v/>
      </c>
    </row>
    <row r="52" spans="1:36" x14ac:dyDescent="0.25">
      <c r="A52" s="58"/>
      <c r="B52" s="53"/>
      <c r="C52" s="54"/>
      <c r="D52" s="54"/>
      <c r="E52" s="54"/>
      <c r="F52" s="54"/>
      <c r="G52" s="54"/>
      <c r="H52" s="54"/>
      <c r="I52" s="54"/>
      <c r="J5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2" s="54"/>
      <c r="L5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2" s="82" t="str">
        <f>IFERROR(IF(Table25[[#This Row],[Διαμέρισμα]]="","",VLOOKUP($D$1,'Sheet1 (2)'!A50:D894,4,FALSE)),"")</f>
        <v/>
      </c>
      <c r="N52" s="80" t="str">
        <f>IF(Table25[[#This Row],[Διαμέρισμα]]="","",21)</f>
        <v/>
      </c>
      <c r="O52" s="84" t="str">
        <f>IFERROR(IF(Table25[[#This Row],[Εμβαδόν Τουβλοδομής (εξωτερική τοιχοποιία)]]="","",VLOOKUP($D$1,'Sheet1 (2)'!$A$1:$E$846,5,FALSE)),"")</f>
        <v/>
      </c>
      <c r="P52" s="84" t="str">
        <f>IFERROR(Table25[[#This Row],[Εσωτερική θερμοκρασία]]-Table25[[#This Row],[Εξωτερική θερμοκρασία]],"")</f>
        <v/>
      </c>
      <c r="Q52" s="60"/>
      <c r="R52" s="80">
        <f>IFERROR(VLOOKUP(Table16[[#This Row],[Επιλογή οροφής]],'Συντελεστές θερμοπερατότητας'!$A$3:$B$34,2,FALSE),0)</f>
        <v>0</v>
      </c>
      <c r="S52" s="54"/>
      <c r="T52" s="80">
        <f>IFERROR(VLOOKUP(Table16[[#This Row],[Επιλογή Δαπέδου σε επαφή με αέρα]],'Συντελεστές θερμοπερατότητας'!$A$3:$B$34,2,FALSE),0)</f>
        <v>0</v>
      </c>
      <c r="U52" s="54"/>
      <c r="V52" s="80">
        <f>IFERROR(VLOOKUP(Table16[[#This Row],[Επιλογή Δαπέδου σε επαφή με έδαφος]],'Συντελεστές θερμοπερατότητας'!$A$3:$B$34,2,FALSE),0)</f>
        <v>0</v>
      </c>
      <c r="W52" s="54"/>
      <c r="X52" s="80">
        <f>IFERROR(VLOOKUP(Table16[[#This Row],[Επιλογή τουβλοδομής]],'Συντελεστές θερμοπερατότητας'!$A$3:$B$34,2,FALSE),0)</f>
        <v>0</v>
      </c>
      <c r="Y52" s="54"/>
      <c r="Z52" s="80">
        <f>IFERROR(VLOOKUP(Table16[[#This Row],[Επιλογή φέρουσας]],'Συντελεστές θερμοπερατότητας'!$A$3:$B$34,2,FALSE), 0)</f>
        <v>0</v>
      </c>
      <c r="AA52" s="54"/>
      <c r="AB52" s="88" t="str">
        <f>IFERROR(VLOOKUP(Table16[[#This Row],[Περίοδος μελέτης κτιρίου - αφορά κουφώματα]],'Συντελεστές θερμοπερατότητας'!$A$40:$B$42,2,FALSE),"")</f>
        <v/>
      </c>
      <c r="AC5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2" s="88" t="str">
        <f>IFERROR(Table25[[#This Row],[Εμβαδόν κουφώματος]]*Table16[[#This Row],[Συντελεστής θερμοπερατότητας κουφώματος - λίστα]]/Table25[[#This Row],[Εμβαδόν κουφώματος]],"")</f>
        <v/>
      </c>
      <c r="AE5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2" s="80" t="str">
        <f>IFERROR(Table37[[#This Row],[Qβ.ολ]]/Table25[[#Totals],[Ανηγμένος όγκος (όγκος * πολλαπλασιαστής)]],"")</f>
        <v/>
      </c>
      <c r="AG52" s="80" t="str">
        <f>IFERROR((Table37[[#This Row],[qβ]]*Table25[[#This Row],[Όγκος διαμερίσματος]]+Table25[[#This Row],[Εμβαδόν κουφώματος]]*Table16[[#This Row],[U κουφώματος]]*Table25[[#This Row],[ΔΤ]]),"")</f>
        <v/>
      </c>
      <c r="AH52" s="80" t="str">
        <f>IFERROR(Table37[[#This Row],[Qi]]/Table37[[#Totals],[Qi]],"")</f>
        <v/>
      </c>
      <c r="AI52" s="84" t="str">
        <f>IFERROR(Table37[[#This Row],[εi]]*100,"")</f>
        <v/>
      </c>
      <c r="AJ52" s="90" t="str">
        <f>IFERROR(Table37[[#This Row],[πi]]%,"")</f>
        <v/>
      </c>
    </row>
    <row r="53" spans="1:36" x14ac:dyDescent="0.25">
      <c r="A53" s="58"/>
      <c r="B53" s="53"/>
      <c r="C53" s="54"/>
      <c r="D53" s="54"/>
      <c r="E53" s="54"/>
      <c r="F53" s="54"/>
      <c r="G53" s="54"/>
      <c r="H53" s="54"/>
      <c r="I53" s="54"/>
      <c r="J5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3" s="54"/>
      <c r="L5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3" s="82" t="str">
        <f>IFERROR(IF(Table25[[#This Row],[Διαμέρισμα]]="","",VLOOKUP($D$1,'Sheet1 (2)'!A51:D895,4,FALSE)),"")</f>
        <v/>
      </c>
      <c r="N53" s="80" t="str">
        <f>IF(Table25[[#This Row],[Διαμέρισμα]]="","",21)</f>
        <v/>
      </c>
      <c r="O53" s="84" t="str">
        <f>IFERROR(IF(Table25[[#This Row],[Εμβαδόν Τουβλοδομής (εξωτερική τοιχοποιία)]]="","",VLOOKUP($D$1,'Sheet1 (2)'!$A$1:$E$846,5,FALSE)),"")</f>
        <v/>
      </c>
      <c r="P53" s="84" t="str">
        <f>IFERROR(Table25[[#This Row],[Εσωτερική θερμοκρασία]]-Table25[[#This Row],[Εξωτερική θερμοκρασία]],"")</f>
        <v/>
      </c>
      <c r="Q53" s="60"/>
      <c r="R53" s="80">
        <f>IFERROR(VLOOKUP(Table16[[#This Row],[Επιλογή οροφής]],'Συντελεστές θερμοπερατότητας'!$A$3:$B$34,2,FALSE),0)</f>
        <v>0</v>
      </c>
      <c r="S53" s="54"/>
      <c r="T53" s="80">
        <f>IFERROR(VLOOKUP(Table16[[#This Row],[Επιλογή Δαπέδου σε επαφή με αέρα]],'Συντελεστές θερμοπερατότητας'!$A$3:$B$34,2,FALSE),0)</f>
        <v>0</v>
      </c>
      <c r="U53" s="54"/>
      <c r="V53" s="80">
        <f>IFERROR(VLOOKUP(Table16[[#This Row],[Επιλογή Δαπέδου σε επαφή με έδαφος]],'Συντελεστές θερμοπερατότητας'!$A$3:$B$34,2,FALSE),0)</f>
        <v>0</v>
      </c>
      <c r="W53" s="54"/>
      <c r="X53" s="80">
        <f>IFERROR(VLOOKUP(Table16[[#This Row],[Επιλογή τουβλοδομής]],'Συντελεστές θερμοπερατότητας'!$A$3:$B$34,2,FALSE),0)</f>
        <v>0</v>
      </c>
      <c r="Y53" s="54"/>
      <c r="Z53" s="80">
        <f>IFERROR(VLOOKUP(Table16[[#This Row],[Επιλογή φέρουσας]],'Συντελεστές θερμοπερατότητας'!$A$3:$B$34,2,FALSE), 0)</f>
        <v>0</v>
      </c>
      <c r="AA53" s="54"/>
      <c r="AB53" s="88" t="str">
        <f>IFERROR(VLOOKUP(Table16[[#This Row],[Περίοδος μελέτης κτιρίου - αφορά κουφώματα]],'Συντελεστές θερμοπερατότητας'!$A$40:$B$42,2,FALSE),"")</f>
        <v/>
      </c>
      <c r="AC5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3" s="88" t="str">
        <f>IFERROR(Table25[[#This Row],[Εμβαδόν κουφώματος]]*Table16[[#This Row],[Συντελεστής θερμοπερατότητας κουφώματος - λίστα]]/Table25[[#This Row],[Εμβαδόν κουφώματος]],"")</f>
        <v/>
      </c>
      <c r="AE5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3" s="80" t="str">
        <f>IFERROR(Table37[[#This Row],[Qβ.ολ]]/Table25[[#Totals],[Ανηγμένος όγκος (όγκος * πολλαπλασιαστής)]],"")</f>
        <v/>
      </c>
      <c r="AG53" s="80" t="str">
        <f>IFERROR((Table37[[#This Row],[qβ]]*Table25[[#This Row],[Όγκος διαμερίσματος]]+Table25[[#This Row],[Εμβαδόν κουφώματος]]*Table16[[#This Row],[U κουφώματος]]*Table25[[#This Row],[ΔΤ]]),"")</f>
        <v/>
      </c>
      <c r="AH53" s="80" t="str">
        <f>IFERROR(Table37[[#This Row],[Qi]]/Table37[[#Totals],[Qi]],"")</f>
        <v/>
      </c>
      <c r="AI53" s="84" t="str">
        <f>IFERROR(Table37[[#This Row],[εi]]*100,"")</f>
        <v/>
      </c>
      <c r="AJ53" s="90" t="str">
        <f>IFERROR(Table37[[#This Row],[πi]]%,"")</f>
        <v/>
      </c>
    </row>
    <row r="54" spans="1:36" x14ac:dyDescent="0.25">
      <c r="A54" s="58"/>
      <c r="B54" s="53"/>
      <c r="C54" s="54"/>
      <c r="D54" s="54"/>
      <c r="E54" s="54"/>
      <c r="F54" s="54"/>
      <c r="G54" s="54"/>
      <c r="H54" s="54"/>
      <c r="I54" s="54"/>
      <c r="J54"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4" s="54"/>
      <c r="L54"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4" s="82" t="str">
        <f>IFERROR(IF(Table25[[#This Row],[Διαμέρισμα]]="","",VLOOKUP($D$1,'Sheet1 (2)'!A52:D896,4,FALSE)),"")</f>
        <v/>
      </c>
      <c r="N54" s="80" t="str">
        <f>IF(Table25[[#This Row],[Διαμέρισμα]]="","",21)</f>
        <v/>
      </c>
      <c r="O54" s="84" t="str">
        <f>IFERROR(IF(Table25[[#This Row],[Εμβαδόν Τουβλοδομής (εξωτερική τοιχοποιία)]]="","",VLOOKUP($D$1,'Sheet1 (2)'!$A$1:$E$846,5,FALSE)),"")</f>
        <v/>
      </c>
      <c r="P54" s="84" t="str">
        <f>IFERROR(Table25[[#This Row],[Εσωτερική θερμοκρασία]]-Table25[[#This Row],[Εξωτερική θερμοκρασία]],"")</f>
        <v/>
      </c>
      <c r="Q54" s="60"/>
      <c r="R54" s="80">
        <f>IFERROR(VLOOKUP(Table16[[#This Row],[Επιλογή οροφής]],'Συντελεστές θερμοπερατότητας'!$A$3:$B$34,2,FALSE),0)</f>
        <v>0</v>
      </c>
      <c r="S54" s="54"/>
      <c r="T54" s="80">
        <f>IFERROR(VLOOKUP(Table16[[#This Row],[Επιλογή Δαπέδου σε επαφή με αέρα]],'Συντελεστές θερμοπερατότητας'!$A$3:$B$34,2,FALSE),0)</f>
        <v>0</v>
      </c>
      <c r="U54" s="54"/>
      <c r="V54" s="80">
        <f>IFERROR(VLOOKUP(Table16[[#This Row],[Επιλογή Δαπέδου σε επαφή με έδαφος]],'Συντελεστές θερμοπερατότητας'!$A$3:$B$34,2,FALSE),0)</f>
        <v>0</v>
      </c>
      <c r="W54" s="54"/>
      <c r="X54" s="80">
        <f>IFERROR(VLOOKUP(Table16[[#This Row],[Επιλογή τουβλοδομής]],'Συντελεστές θερμοπερατότητας'!$A$3:$B$34,2,FALSE),0)</f>
        <v>0</v>
      </c>
      <c r="Y54" s="54"/>
      <c r="Z54" s="80">
        <f>IFERROR(VLOOKUP(Table16[[#This Row],[Επιλογή φέρουσας]],'Συντελεστές θερμοπερατότητας'!$A$3:$B$34,2,FALSE), 0)</f>
        <v>0</v>
      </c>
      <c r="AA54" s="54"/>
      <c r="AB54" s="88" t="str">
        <f>IFERROR(VLOOKUP(Table16[[#This Row],[Περίοδος μελέτης κτιρίου - αφορά κουφώματα]],'Συντελεστές θερμοπερατότητας'!$A$40:$B$42,2,FALSE),"")</f>
        <v/>
      </c>
      <c r="AC54"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4" s="88" t="str">
        <f>IFERROR(Table25[[#This Row],[Εμβαδόν κουφώματος]]*Table16[[#This Row],[Συντελεστής θερμοπερατότητας κουφώματος - λίστα]]/Table25[[#This Row],[Εμβαδόν κουφώματος]],"")</f>
        <v/>
      </c>
      <c r="AE54"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4" s="80" t="str">
        <f>IFERROR(Table37[[#This Row],[Qβ.ολ]]/Table25[[#Totals],[Ανηγμένος όγκος (όγκος * πολλαπλασιαστής)]],"")</f>
        <v/>
      </c>
      <c r="AG54" s="80" t="str">
        <f>IFERROR((Table37[[#This Row],[qβ]]*Table25[[#This Row],[Όγκος διαμερίσματος]]+Table25[[#This Row],[Εμβαδόν κουφώματος]]*Table16[[#This Row],[U κουφώματος]]*Table25[[#This Row],[ΔΤ]]),"")</f>
        <v/>
      </c>
      <c r="AH54" s="80" t="str">
        <f>IFERROR(Table37[[#This Row],[Qi]]/Table37[[#Totals],[Qi]],"")</f>
        <v/>
      </c>
      <c r="AI54" s="84" t="str">
        <f>IFERROR(Table37[[#This Row],[εi]]*100,"")</f>
        <v/>
      </c>
      <c r="AJ54" s="90" t="str">
        <f>IFERROR(Table37[[#This Row],[πi]]%,"")</f>
        <v/>
      </c>
    </row>
    <row r="55" spans="1:36" x14ac:dyDescent="0.25">
      <c r="A55" s="58"/>
      <c r="B55" s="53"/>
      <c r="C55" s="54"/>
      <c r="D55" s="54"/>
      <c r="E55" s="54"/>
      <c r="F55" s="54"/>
      <c r="G55" s="54"/>
      <c r="H55" s="54"/>
      <c r="I55" s="54"/>
      <c r="J5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5" s="54"/>
      <c r="L5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5" s="82" t="str">
        <f>IFERROR(IF(Table25[[#This Row],[Διαμέρισμα]]="","",VLOOKUP($D$1,'Sheet1 (2)'!A53:D897,4,FALSE)),"")</f>
        <v/>
      </c>
      <c r="N55" s="80" t="str">
        <f>IF(Table25[[#This Row],[Διαμέρισμα]]="","",21)</f>
        <v/>
      </c>
      <c r="O55" s="84" t="str">
        <f>IFERROR(IF(Table25[[#This Row],[Εμβαδόν Τουβλοδομής (εξωτερική τοιχοποιία)]]="","",VLOOKUP($D$1,'Sheet1 (2)'!$A$1:$E$846,5,FALSE)),"")</f>
        <v/>
      </c>
      <c r="P55" s="84" t="str">
        <f>IFERROR(Table25[[#This Row],[Εσωτερική θερμοκρασία]]-Table25[[#This Row],[Εξωτερική θερμοκρασία]],"")</f>
        <v/>
      </c>
      <c r="Q55" s="60"/>
      <c r="R55" s="80">
        <f>IFERROR(VLOOKUP(Table16[[#This Row],[Επιλογή οροφής]],'Συντελεστές θερμοπερατότητας'!$A$3:$B$34,2,FALSE),0)</f>
        <v>0</v>
      </c>
      <c r="S55" s="54"/>
      <c r="T55" s="80">
        <f>IFERROR(VLOOKUP(Table16[[#This Row],[Επιλογή Δαπέδου σε επαφή με αέρα]],'Συντελεστές θερμοπερατότητας'!$A$3:$B$34,2,FALSE),0)</f>
        <v>0</v>
      </c>
      <c r="U55" s="54"/>
      <c r="V55" s="80">
        <f>IFERROR(VLOOKUP(Table16[[#This Row],[Επιλογή Δαπέδου σε επαφή με έδαφος]],'Συντελεστές θερμοπερατότητας'!$A$3:$B$34,2,FALSE),0)</f>
        <v>0</v>
      </c>
      <c r="W55" s="54"/>
      <c r="X55" s="80">
        <f>IFERROR(VLOOKUP(Table16[[#This Row],[Επιλογή τουβλοδομής]],'Συντελεστές θερμοπερατότητας'!$A$3:$B$34,2,FALSE),0)</f>
        <v>0</v>
      </c>
      <c r="Y55" s="54"/>
      <c r="Z55" s="80">
        <f>IFERROR(VLOOKUP(Table16[[#This Row],[Επιλογή φέρουσας]],'Συντελεστές θερμοπερατότητας'!$A$3:$B$34,2,FALSE), 0)</f>
        <v>0</v>
      </c>
      <c r="AA55" s="54"/>
      <c r="AB55" s="88" t="str">
        <f>IFERROR(VLOOKUP(Table16[[#This Row],[Περίοδος μελέτης κτιρίου - αφορά κουφώματα]],'Συντελεστές θερμοπερατότητας'!$A$40:$B$42,2,FALSE),"")</f>
        <v/>
      </c>
      <c r="AC5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5" s="88" t="str">
        <f>IFERROR(Table25[[#This Row],[Εμβαδόν κουφώματος]]*Table16[[#This Row],[Συντελεστής θερμοπερατότητας κουφώματος - λίστα]]/Table25[[#This Row],[Εμβαδόν κουφώματος]],"")</f>
        <v/>
      </c>
      <c r="AE5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5" s="80" t="str">
        <f>IFERROR(Table37[[#This Row],[Qβ.ολ]]/Table25[[#Totals],[Ανηγμένος όγκος (όγκος * πολλαπλασιαστής)]],"")</f>
        <v/>
      </c>
      <c r="AG55" s="80" t="str">
        <f>IFERROR((Table37[[#This Row],[qβ]]*Table25[[#This Row],[Όγκος διαμερίσματος]]+Table25[[#This Row],[Εμβαδόν κουφώματος]]*Table16[[#This Row],[U κουφώματος]]*Table25[[#This Row],[ΔΤ]]),"")</f>
        <v/>
      </c>
      <c r="AH55" s="80" t="str">
        <f>IFERROR(Table37[[#This Row],[Qi]]/Table37[[#Totals],[Qi]],"")</f>
        <v/>
      </c>
      <c r="AI55" s="84" t="str">
        <f>IFERROR(Table37[[#This Row],[εi]]*100,"")</f>
        <v/>
      </c>
      <c r="AJ55" s="90" t="str">
        <f>IFERROR(Table37[[#This Row],[πi]]%,"")</f>
        <v/>
      </c>
    </row>
    <row r="56" spans="1:36" x14ac:dyDescent="0.25">
      <c r="A56" s="58"/>
      <c r="B56" s="53"/>
      <c r="C56" s="54"/>
      <c r="D56" s="54"/>
      <c r="E56" s="54"/>
      <c r="F56" s="54"/>
      <c r="G56" s="54"/>
      <c r="H56" s="54"/>
      <c r="I56" s="54"/>
      <c r="J5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6" s="54"/>
      <c r="L5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6" s="82" t="str">
        <f>IFERROR(IF(Table25[[#This Row],[Διαμέρισμα]]="","",VLOOKUP($D$1,'Sheet1 (2)'!A54:D898,4,FALSE)),"")</f>
        <v/>
      </c>
      <c r="N56" s="80" t="str">
        <f>IF(Table25[[#This Row],[Διαμέρισμα]]="","",21)</f>
        <v/>
      </c>
      <c r="O56" s="84" t="str">
        <f>IFERROR(IF(Table25[[#This Row],[Εμβαδόν Τουβλοδομής (εξωτερική τοιχοποιία)]]="","",VLOOKUP($D$1,'Sheet1 (2)'!$A$1:$E$846,5,FALSE)),"")</f>
        <v/>
      </c>
      <c r="P56" s="84" t="str">
        <f>IFERROR(Table25[[#This Row],[Εσωτερική θερμοκρασία]]-Table25[[#This Row],[Εξωτερική θερμοκρασία]],"")</f>
        <v/>
      </c>
      <c r="Q56" s="60"/>
      <c r="R56" s="80">
        <f>IFERROR(VLOOKUP(Table16[[#This Row],[Επιλογή οροφής]],'Συντελεστές θερμοπερατότητας'!$A$3:$B$34,2,FALSE),0)</f>
        <v>0</v>
      </c>
      <c r="S56" s="54"/>
      <c r="T56" s="80">
        <f>IFERROR(VLOOKUP(Table16[[#This Row],[Επιλογή Δαπέδου σε επαφή με αέρα]],'Συντελεστές θερμοπερατότητας'!$A$3:$B$34,2,FALSE),0)</f>
        <v>0</v>
      </c>
      <c r="U56" s="54"/>
      <c r="V56" s="80">
        <f>IFERROR(VLOOKUP(Table16[[#This Row],[Επιλογή Δαπέδου σε επαφή με έδαφος]],'Συντελεστές θερμοπερατότητας'!$A$3:$B$34,2,FALSE),0)</f>
        <v>0</v>
      </c>
      <c r="W56" s="54"/>
      <c r="X56" s="80">
        <f>IFERROR(VLOOKUP(Table16[[#This Row],[Επιλογή τουβλοδομής]],'Συντελεστές θερμοπερατότητας'!$A$3:$B$34,2,FALSE),0)</f>
        <v>0</v>
      </c>
      <c r="Y56" s="54"/>
      <c r="Z56" s="80">
        <f>IFERROR(VLOOKUP(Table16[[#This Row],[Επιλογή φέρουσας]],'Συντελεστές θερμοπερατότητας'!$A$3:$B$34,2,FALSE), 0)</f>
        <v>0</v>
      </c>
      <c r="AA56" s="54"/>
      <c r="AB56" s="88" t="str">
        <f>IFERROR(VLOOKUP(Table16[[#This Row],[Περίοδος μελέτης κτιρίου - αφορά κουφώματα]],'Συντελεστές θερμοπερατότητας'!$A$40:$B$42,2,FALSE),"")</f>
        <v/>
      </c>
      <c r="AC5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6" s="88" t="str">
        <f>IFERROR(Table25[[#This Row],[Εμβαδόν κουφώματος]]*Table16[[#This Row],[Συντελεστής θερμοπερατότητας κουφώματος - λίστα]]/Table25[[#This Row],[Εμβαδόν κουφώματος]],"")</f>
        <v/>
      </c>
      <c r="AE5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6" s="80" t="str">
        <f>IFERROR(Table37[[#This Row],[Qβ.ολ]]/Table25[[#Totals],[Ανηγμένος όγκος (όγκος * πολλαπλασιαστής)]],"")</f>
        <v/>
      </c>
      <c r="AG56" s="80" t="str">
        <f>IFERROR((Table37[[#This Row],[qβ]]*Table25[[#This Row],[Όγκος διαμερίσματος]]+Table25[[#This Row],[Εμβαδόν κουφώματος]]*Table16[[#This Row],[U κουφώματος]]*Table25[[#This Row],[ΔΤ]]),"")</f>
        <v/>
      </c>
      <c r="AH56" s="80" t="str">
        <f>IFERROR(Table37[[#This Row],[Qi]]/Table37[[#Totals],[Qi]],"")</f>
        <v/>
      </c>
      <c r="AI56" s="84" t="str">
        <f>IFERROR(Table37[[#This Row],[εi]]*100,"")</f>
        <v/>
      </c>
      <c r="AJ56" s="90" t="str">
        <f>IFERROR(Table37[[#This Row],[πi]]%,"")</f>
        <v/>
      </c>
    </row>
    <row r="57" spans="1:36" x14ac:dyDescent="0.25">
      <c r="A57" s="58"/>
      <c r="B57" s="53"/>
      <c r="C57" s="54"/>
      <c r="D57" s="54"/>
      <c r="E57" s="54"/>
      <c r="F57" s="54"/>
      <c r="G57" s="54"/>
      <c r="H57" s="54"/>
      <c r="I57" s="54"/>
      <c r="J5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7" s="54"/>
      <c r="L5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7" s="82" t="str">
        <f>IFERROR(IF(Table25[[#This Row],[Διαμέρισμα]]="","",VLOOKUP($D$1,'Sheet1 (2)'!A55:D899,4,FALSE)),"")</f>
        <v/>
      </c>
      <c r="N57" s="80" t="str">
        <f>IF(Table25[[#This Row],[Διαμέρισμα]]="","",21)</f>
        <v/>
      </c>
      <c r="O57" s="84" t="str">
        <f>IFERROR(IF(Table25[[#This Row],[Εμβαδόν Τουβλοδομής (εξωτερική τοιχοποιία)]]="","",VLOOKUP($D$1,'Sheet1 (2)'!$A$1:$E$846,5,FALSE)),"")</f>
        <v/>
      </c>
      <c r="P57" s="84" t="str">
        <f>IFERROR(Table25[[#This Row],[Εσωτερική θερμοκρασία]]-Table25[[#This Row],[Εξωτερική θερμοκρασία]],"")</f>
        <v/>
      </c>
      <c r="Q57" s="60"/>
      <c r="R57" s="80">
        <f>IFERROR(VLOOKUP(Table16[[#This Row],[Επιλογή οροφής]],'Συντελεστές θερμοπερατότητας'!$A$3:$B$34,2,FALSE),0)</f>
        <v>0</v>
      </c>
      <c r="S57" s="54"/>
      <c r="T57" s="80">
        <f>IFERROR(VLOOKUP(Table16[[#This Row],[Επιλογή Δαπέδου σε επαφή με αέρα]],'Συντελεστές θερμοπερατότητας'!$A$3:$B$34,2,FALSE),0)</f>
        <v>0</v>
      </c>
      <c r="U57" s="54"/>
      <c r="V57" s="80">
        <f>IFERROR(VLOOKUP(Table16[[#This Row],[Επιλογή Δαπέδου σε επαφή με έδαφος]],'Συντελεστές θερμοπερατότητας'!$A$3:$B$34,2,FALSE),0)</f>
        <v>0</v>
      </c>
      <c r="W57" s="54"/>
      <c r="X57" s="80">
        <f>IFERROR(VLOOKUP(Table16[[#This Row],[Επιλογή τουβλοδομής]],'Συντελεστές θερμοπερατότητας'!$A$3:$B$34,2,FALSE),0)</f>
        <v>0</v>
      </c>
      <c r="Y57" s="54"/>
      <c r="Z57" s="80">
        <f>IFERROR(VLOOKUP(Table16[[#This Row],[Επιλογή φέρουσας]],'Συντελεστές θερμοπερατότητας'!$A$3:$B$34,2,FALSE), 0)</f>
        <v>0</v>
      </c>
      <c r="AA57" s="54"/>
      <c r="AB57" s="88" t="str">
        <f>IFERROR(VLOOKUP(Table16[[#This Row],[Περίοδος μελέτης κτιρίου - αφορά κουφώματα]],'Συντελεστές θερμοπερατότητας'!$A$40:$B$42,2,FALSE),"")</f>
        <v/>
      </c>
      <c r="AC5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7" s="88" t="str">
        <f>IFERROR(Table25[[#This Row],[Εμβαδόν κουφώματος]]*Table16[[#This Row],[Συντελεστής θερμοπερατότητας κουφώματος - λίστα]]/Table25[[#This Row],[Εμβαδόν κουφώματος]],"")</f>
        <v/>
      </c>
      <c r="AE5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7" s="80" t="str">
        <f>IFERROR(Table37[[#This Row],[Qβ.ολ]]/Table25[[#Totals],[Ανηγμένος όγκος (όγκος * πολλαπλασιαστής)]],"")</f>
        <v/>
      </c>
      <c r="AG57" s="80" t="str">
        <f>IFERROR((Table37[[#This Row],[qβ]]*Table25[[#This Row],[Όγκος διαμερίσματος]]+Table25[[#This Row],[Εμβαδόν κουφώματος]]*Table16[[#This Row],[U κουφώματος]]*Table25[[#This Row],[ΔΤ]]),"")</f>
        <v/>
      </c>
      <c r="AH57" s="80" t="str">
        <f>IFERROR(Table37[[#This Row],[Qi]]/Table37[[#Totals],[Qi]],"")</f>
        <v/>
      </c>
      <c r="AI57" s="84" t="str">
        <f>IFERROR(Table37[[#This Row],[εi]]*100,"")</f>
        <v/>
      </c>
      <c r="AJ57" s="90" t="str">
        <f>IFERROR(Table37[[#This Row],[πi]]%,"")</f>
        <v/>
      </c>
    </row>
    <row r="58" spans="1:36" x14ac:dyDescent="0.25">
      <c r="A58" s="58"/>
      <c r="B58" s="53"/>
      <c r="C58" s="54"/>
      <c r="D58" s="54"/>
      <c r="E58" s="54"/>
      <c r="F58" s="54"/>
      <c r="G58" s="54"/>
      <c r="H58" s="54"/>
      <c r="I58" s="54"/>
      <c r="J5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8" s="54"/>
      <c r="L5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8" s="82" t="str">
        <f>IFERROR(IF(Table25[[#This Row],[Διαμέρισμα]]="","",VLOOKUP($D$1,'Sheet1 (2)'!A56:D900,4,FALSE)),"")</f>
        <v/>
      </c>
      <c r="N58" s="80" t="str">
        <f>IF(Table25[[#This Row],[Διαμέρισμα]]="","",21)</f>
        <v/>
      </c>
      <c r="O58" s="84" t="str">
        <f>IFERROR(IF(Table25[[#This Row],[Εμβαδόν Τουβλοδομής (εξωτερική τοιχοποιία)]]="","",VLOOKUP($D$1,'Sheet1 (2)'!$A$1:$E$846,5,FALSE)),"")</f>
        <v/>
      </c>
      <c r="P58" s="84" t="str">
        <f>IFERROR(Table25[[#This Row],[Εσωτερική θερμοκρασία]]-Table25[[#This Row],[Εξωτερική θερμοκρασία]],"")</f>
        <v/>
      </c>
      <c r="Q58" s="60"/>
      <c r="R58" s="80">
        <f>IFERROR(VLOOKUP(Table16[[#This Row],[Επιλογή οροφής]],'Συντελεστές θερμοπερατότητας'!$A$3:$B$34,2,FALSE),0)</f>
        <v>0</v>
      </c>
      <c r="S58" s="54"/>
      <c r="T58" s="80">
        <f>IFERROR(VLOOKUP(Table16[[#This Row],[Επιλογή Δαπέδου σε επαφή με αέρα]],'Συντελεστές θερμοπερατότητας'!$A$3:$B$34,2,FALSE),0)</f>
        <v>0</v>
      </c>
      <c r="U58" s="54"/>
      <c r="V58" s="80">
        <f>IFERROR(VLOOKUP(Table16[[#This Row],[Επιλογή Δαπέδου σε επαφή με έδαφος]],'Συντελεστές θερμοπερατότητας'!$A$3:$B$34,2,FALSE),0)</f>
        <v>0</v>
      </c>
      <c r="W58" s="54"/>
      <c r="X58" s="80">
        <f>IFERROR(VLOOKUP(Table16[[#This Row],[Επιλογή τουβλοδομής]],'Συντελεστές θερμοπερατότητας'!$A$3:$B$34,2,FALSE),0)</f>
        <v>0</v>
      </c>
      <c r="Y58" s="54"/>
      <c r="Z58" s="80">
        <f>IFERROR(VLOOKUP(Table16[[#This Row],[Επιλογή φέρουσας]],'Συντελεστές θερμοπερατότητας'!$A$3:$B$34,2,FALSE), 0)</f>
        <v>0</v>
      </c>
      <c r="AA58" s="54"/>
      <c r="AB58" s="88" t="str">
        <f>IFERROR(VLOOKUP(Table16[[#This Row],[Περίοδος μελέτης κτιρίου - αφορά κουφώματα]],'Συντελεστές θερμοπερατότητας'!$A$40:$B$42,2,FALSE),"")</f>
        <v/>
      </c>
      <c r="AC5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8" s="88" t="str">
        <f>IFERROR(Table25[[#This Row],[Εμβαδόν κουφώματος]]*Table16[[#This Row],[Συντελεστής θερμοπερατότητας κουφώματος - λίστα]]/Table25[[#This Row],[Εμβαδόν κουφώματος]],"")</f>
        <v/>
      </c>
      <c r="AE5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8" s="80" t="str">
        <f>IFERROR(Table37[[#This Row],[Qβ.ολ]]/Table25[[#Totals],[Ανηγμένος όγκος (όγκος * πολλαπλασιαστής)]],"")</f>
        <v/>
      </c>
      <c r="AG58" s="80" t="str">
        <f>IFERROR((Table37[[#This Row],[qβ]]*Table25[[#This Row],[Όγκος διαμερίσματος]]+Table25[[#This Row],[Εμβαδόν κουφώματος]]*Table16[[#This Row],[U κουφώματος]]*Table25[[#This Row],[ΔΤ]]),"")</f>
        <v/>
      </c>
      <c r="AH58" s="80" t="str">
        <f>IFERROR(Table37[[#This Row],[Qi]]/Table37[[#Totals],[Qi]],"")</f>
        <v/>
      </c>
      <c r="AI58" s="84" t="str">
        <f>IFERROR(Table37[[#This Row],[εi]]*100,"")</f>
        <v/>
      </c>
      <c r="AJ58" s="90" t="str">
        <f>IFERROR(Table37[[#This Row],[πi]]%,"")</f>
        <v/>
      </c>
    </row>
    <row r="59" spans="1:36" x14ac:dyDescent="0.25">
      <c r="A59" s="58"/>
      <c r="B59" s="53"/>
      <c r="C59" s="54"/>
      <c r="D59" s="54"/>
      <c r="E59" s="54"/>
      <c r="F59" s="54"/>
      <c r="G59" s="54"/>
      <c r="H59" s="54"/>
      <c r="I59" s="54"/>
      <c r="J5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59" s="54"/>
      <c r="L5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59" s="82" t="str">
        <f>IFERROR(IF(Table25[[#This Row],[Διαμέρισμα]]="","",VLOOKUP($D$1,'Sheet1 (2)'!A57:D901,4,FALSE)),"")</f>
        <v/>
      </c>
      <c r="N59" s="80" t="str">
        <f>IF(Table25[[#This Row],[Διαμέρισμα]]="","",21)</f>
        <v/>
      </c>
      <c r="O59" s="84" t="str">
        <f>IFERROR(IF(Table25[[#This Row],[Εμβαδόν Τουβλοδομής (εξωτερική τοιχοποιία)]]="","",VLOOKUP($D$1,'Sheet1 (2)'!$A$1:$E$846,5,FALSE)),"")</f>
        <v/>
      </c>
      <c r="P59" s="84" t="str">
        <f>IFERROR(Table25[[#This Row],[Εσωτερική θερμοκρασία]]-Table25[[#This Row],[Εξωτερική θερμοκρασία]],"")</f>
        <v/>
      </c>
      <c r="Q59" s="60"/>
      <c r="R59" s="80">
        <f>IFERROR(VLOOKUP(Table16[[#This Row],[Επιλογή οροφής]],'Συντελεστές θερμοπερατότητας'!$A$3:$B$34,2,FALSE),0)</f>
        <v>0</v>
      </c>
      <c r="S59" s="54"/>
      <c r="T59" s="80">
        <f>IFERROR(VLOOKUP(Table16[[#This Row],[Επιλογή Δαπέδου σε επαφή με αέρα]],'Συντελεστές θερμοπερατότητας'!$A$3:$B$34,2,FALSE),0)</f>
        <v>0</v>
      </c>
      <c r="U59" s="54"/>
      <c r="V59" s="80">
        <f>IFERROR(VLOOKUP(Table16[[#This Row],[Επιλογή Δαπέδου σε επαφή με έδαφος]],'Συντελεστές θερμοπερατότητας'!$A$3:$B$34,2,FALSE),0)</f>
        <v>0</v>
      </c>
      <c r="W59" s="54"/>
      <c r="X59" s="80">
        <f>IFERROR(VLOOKUP(Table16[[#This Row],[Επιλογή τουβλοδομής]],'Συντελεστές θερμοπερατότητας'!$A$3:$B$34,2,FALSE),0)</f>
        <v>0</v>
      </c>
      <c r="Y59" s="54"/>
      <c r="Z59" s="80">
        <f>IFERROR(VLOOKUP(Table16[[#This Row],[Επιλογή φέρουσας]],'Συντελεστές θερμοπερατότητας'!$A$3:$B$34,2,FALSE), 0)</f>
        <v>0</v>
      </c>
      <c r="AA59" s="54"/>
      <c r="AB59" s="88" t="str">
        <f>IFERROR(VLOOKUP(Table16[[#This Row],[Περίοδος μελέτης κτιρίου - αφορά κουφώματα]],'Συντελεστές θερμοπερατότητας'!$A$40:$B$42,2,FALSE),"")</f>
        <v/>
      </c>
      <c r="AC5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59" s="88" t="str">
        <f>IFERROR(Table25[[#This Row],[Εμβαδόν κουφώματος]]*Table16[[#This Row],[Συντελεστής θερμοπερατότητας κουφώματος - λίστα]]/Table25[[#This Row],[Εμβαδόν κουφώματος]],"")</f>
        <v/>
      </c>
      <c r="AE5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59" s="80" t="str">
        <f>IFERROR(Table37[[#This Row],[Qβ.ολ]]/Table25[[#Totals],[Ανηγμένος όγκος (όγκος * πολλαπλασιαστής)]],"")</f>
        <v/>
      </c>
      <c r="AG59" s="80" t="str">
        <f>IFERROR((Table37[[#This Row],[qβ]]*Table25[[#This Row],[Όγκος διαμερίσματος]]+Table25[[#This Row],[Εμβαδόν κουφώματος]]*Table16[[#This Row],[U κουφώματος]]*Table25[[#This Row],[ΔΤ]]),"")</f>
        <v/>
      </c>
      <c r="AH59" s="80" t="str">
        <f>IFERROR(Table37[[#This Row],[Qi]]/Table37[[#Totals],[Qi]],"")</f>
        <v/>
      </c>
      <c r="AI59" s="84" t="str">
        <f>IFERROR(Table37[[#This Row],[εi]]*100,"")</f>
        <v/>
      </c>
      <c r="AJ59" s="90" t="str">
        <f>IFERROR(Table37[[#This Row],[πi]]%,"")</f>
        <v/>
      </c>
    </row>
    <row r="60" spans="1:36" x14ac:dyDescent="0.25">
      <c r="A60" s="58"/>
      <c r="B60" s="53"/>
      <c r="C60" s="54"/>
      <c r="D60" s="54"/>
      <c r="E60" s="54"/>
      <c r="F60" s="54"/>
      <c r="G60" s="54"/>
      <c r="H60" s="54"/>
      <c r="I60" s="54"/>
      <c r="J6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0" s="54"/>
      <c r="L6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0" s="82" t="str">
        <f>IFERROR(IF(Table25[[#This Row],[Διαμέρισμα]]="","",VLOOKUP($D$1,'Sheet1 (2)'!A58:D902,4,FALSE)),"")</f>
        <v/>
      </c>
      <c r="N60" s="80" t="str">
        <f>IF(Table25[[#This Row],[Διαμέρισμα]]="","",21)</f>
        <v/>
      </c>
      <c r="O60" s="84" t="str">
        <f>IFERROR(IF(Table25[[#This Row],[Εμβαδόν Τουβλοδομής (εξωτερική τοιχοποιία)]]="","",VLOOKUP($D$1,'Sheet1 (2)'!$A$1:$E$846,5,FALSE)),"")</f>
        <v/>
      </c>
      <c r="P60" s="84" t="str">
        <f>IFERROR(Table25[[#This Row],[Εσωτερική θερμοκρασία]]-Table25[[#This Row],[Εξωτερική θερμοκρασία]],"")</f>
        <v/>
      </c>
      <c r="Q60" s="60"/>
      <c r="R60" s="80">
        <f>IFERROR(VLOOKUP(Table16[[#This Row],[Επιλογή οροφής]],'Συντελεστές θερμοπερατότητας'!$A$3:$B$34,2,FALSE),0)</f>
        <v>0</v>
      </c>
      <c r="S60" s="54"/>
      <c r="T60" s="80">
        <f>IFERROR(VLOOKUP(Table16[[#This Row],[Επιλογή Δαπέδου σε επαφή με αέρα]],'Συντελεστές θερμοπερατότητας'!$A$3:$B$34,2,FALSE),0)</f>
        <v>0</v>
      </c>
      <c r="U60" s="54"/>
      <c r="V60" s="80">
        <f>IFERROR(VLOOKUP(Table16[[#This Row],[Επιλογή Δαπέδου σε επαφή με έδαφος]],'Συντελεστές θερμοπερατότητας'!$A$3:$B$34,2,FALSE),0)</f>
        <v>0</v>
      </c>
      <c r="W60" s="54"/>
      <c r="X60" s="80">
        <f>IFERROR(VLOOKUP(Table16[[#This Row],[Επιλογή τουβλοδομής]],'Συντελεστές θερμοπερατότητας'!$A$3:$B$34,2,FALSE),0)</f>
        <v>0</v>
      </c>
      <c r="Y60" s="54"/>
      <c r="Z60" s="80">
        <f>IFERROR(VLOOKUP(Table16[[#This Row],[Επιλογή φέρουσας]],'Συντελεστές θερμοπερατότητας'!$A$3:$B$34,2,FALSE), 0)</f>
        <v>0</v>
      </c>
      <c r="AA60" s="54"/>
      <c r="AB60" s="88" t="str">
        <f>IFERROR(VLOOKUP(Table16[[#This Row],[Περίοδος μελέτης κτιρίου - αφορά κουφώματα]],'Συντελεστές θερμοπερατότητας'!$A$40:$B$42,2,FALSE),"")</f>
        <v/>
      </c>
      <c r="AC6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0" s="88" t="str">
        <f>IFERROR(Table25[[#This Row],[Εμβαδόν κουφώματος]]*Table16[[#This Row],[Συντελεστής θερμοπερατότητας κουφώματος - λίστα]]/Table25[[#This Row],[Εμβαδόν κουφώματος]],"")</f>
        <v/>
      </c>
      <c r="AE6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0" s="80" t="str">
        <f>IFERROR(Table37[[#This Row],[Qβ.ολ]]/Table25[[#Totals],[Ανηγμένος όγκος (όγκος * πολλαπλασιαστής)]],"")</f>
        <v/>
      </c>
      <c r="AG60" s="80" t="str">
        <f>IFERROR((Table37[[#This Row],[qβ]]*Table25[[#This Row],[Όγκος διαμερίσματος]]+Table25[[#This Row],[Εμβαδόν κουφώματος]]*Table16[[#This Row],[U κουφώματος]]*Table25[[#This Row],[ΔΤ]]),"")</f>
        <v/>
      </c>
      <c r="AH60" s="80" t="str">
        <f>IFERROR(Table37[[#This Row],[Qi]]/Table37[[#Totals],[Qi]],"")</f>
        <v/>
      </c>
      <c r="AI60" s="84" t="str">
        <f>IFERROR(Table37[[#This Row],[εi]]*100,"")</f>
        <v/>
      </c>
      <c r="AJ60" s="90" t="str">
        <f>IFERROR(Table37[[#This Row],[πi]]%,"")</f>
        <v/>
      </c>
    </row>
    <row r="61" spans="1:36" x14ac:dyDescent="0.25">
      <c r="A61" s="58"/>
      <c r="B61" s="53"/>
      <c r="C61" s="54"/>
      <c r="D61" s="54"/>
      <c r="E61" s="54"/>
      <c r="F61" s="54"/>
      <c r="G61" s="54"/>
      <c r="H61" s="54"/>
      <c r="I61" s="54"/>
      <c r="J6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1" s="54"/>
      <c r="L6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1" s="82" t="str">
        <f>IFERROR(IF(Table25[[#This Row],[Διαμέρισμα]]="","",VLOOKUP($D$1,'Sheet1 (2)'!A59:D903,4,FALSE)),"")</f>
        <v/>
      </c>
      <c r="N61" s="80" t="str">
        <f>IF(Table25[[#This Row],[Διαμέρισμα]]="","",21)</f>
        <v/>
      </c>
      <c r="O61" s="84" t="str">
        <f>IFERROR(IF(Table25[[#This Row],[Εμβαδόν Τουβλοδομής (εξωτερική τοιχοποιία)]]="","",VLOOKUP($D$1,'Sheet1 (2)'!$A$1:$E$846,5,FALSE)),"")</f>
        <v/>
      </c>
      <c r="P61" s="84" t="str">
        <f>IFERROR(Table25[[#This Row],[Εσωτερική θερμοκρασία]]-Table25[[#This Row],[Εξωτερική θερμοκρασία]],"")</f>
        <v/>
      </c>
      <c r="Q61" s="60"/>
      <c r="R61" s="80">
        <f>IFERROR(VLOOKUP(Table16[[#This Row],[Επιλογή οροφής]],'Συντελεστές θερμοπερατότητας'!$A$3:$B$34,2,FALSE),0)</f>
        <v>0</v>
      </c>
      <c r="S61" s="54"/>
      <c r="T61" s="80">
        <f>IFERROR(VLOOKUP(Table16[[#This Row],[Επιλογή Δαπέδου σε επαφή με αέρα]],'Συντελεστές θερμοπερατότητας'!$A$3:$B$34,2,FALSE),0)</f>
        <v>0</v>
      </c>
      <c r="U61" s="54"/>
      <c r="V61" s="80">
        <f>IFERROR(VLOOKUP(Table16[[#This Row],[Επιλογή Δαπέδου σε επαφή με έδαφος]],'Συντελεστές θερμοπερατότητας'!$A$3:$B$34,2,FALSE),0)</f>
        <v>0</v>
      </c>
      <c r="W61" s="54"/>
      <c r="X61" s="80">
        <f>IFERROR(VLOOKUP(Table16[[#This Row],[Επιλογή τουβλοδομής]],'Συντελεστές θερμοπερατότητας'!$A$3:$B$34,2,FALSE),0)</f>
        <v>0</v>
      </c>
      <c r="Y61" s="54"/>
      <c r="Z61" s="80">
        <f>IFERROR(VLOOKUP(Table16[[#This Row],[Επιλογή φέρουσας]],'Συντελεστές θερμοπερατότητας'!$A$3:$B$34,2,FALSE), 0)</f>
        <v>0</v>
      </c>
      <c r="AA61" s="54"/>
      <c r="AB61" s="88" t="str">
        <f>IFERROR(VLOOKUP(Table16[[#This Row],[Περίοδος μελέτης κτιρίου - αφορά κουφώματα]],'Συντελεστές θερμοπερατότητας'!$A$40:$B$42,2,FALSE),"")</f>
        <v/>
      </c>
      <c r="AC6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1" s="88" t="str">
        <f>IFERROR(Table25[[#This Row],[Εμβαδόν κουφώματος]]*Table16[[#This Row],[Συντελεστής θερμοπερατότητας κουφώματος - λίστα]]/Table25[[#This Row],[Εμβαδόν κουφώματος]],"")</f>
        <v/>
      </c>
      <c r="AE6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1" s="80" t="str">
        <f>IFERROR(Table37[[#This Row],[Qβ.ολ]]/Table25[[#Totals],[Ανηγμένος όγκος (όγκος * πολλαπλασιαστής)]],"")</f>
        <v/>
      </c>
      <c r="AG61" s="80" t="str">
        <f>IFERROR((Table37[[#This Row],[qβ]]*Table25[[#This Row],[Όγκος διαμερίσματος]]+Table25[[#This Row],[Εμβαδόν κουφώματος]]*Table16[[#This Row],[U κουφώματος]]*Table25[[#This Row],[ΔΤ]]),"")</f>
        <v/>
      </c>
      <c r="AH61" s="80" t="str">
        <f>IFERROR(Table37[[#This Row],[Qi]]/Table37[[#Totals],[Qi]],"")</f>
        <v/>
      </c>
      <c r="AI61" s="84" t="str">
        <f>IFERROR(Table37[[#This Row],[εi]]*100,"")</f>
        <v/>
      </c>
      <c r="AJ61" s="90" t="str">
        <f>IFERROR(Table37[[#This Row],[πi]]%,"")</f>
        <v/>
      </c>
    </row>
    <row r="62" spans="1:36" x14ac:dyDescent="0.25">
      <c r="A62" s="58"/>
      <c r="B62" s="53"/>
      <c r="C62" s="54"/>
      <c r="D62" s="54"/>
      <c r="E62" s="54"/>
      <c r="F62" s="54"/>
      <c r="G62" s="54"/>
      <c r="H62" s="54"/>
      <c r="I62" s="54"/>
      <c r="J6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2" s="54"/>
      <c r="L6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2" s="82" t="str">
        <f>IFERROR(IF(Table25[[#This Row],[Διαμέρισμα]]="","",VLOOKUP($D$1,'Sheet1 (2)'!A60:D904,4,FALSE)),"")</f>
        <v/>
      </c>
      <c r="N62" s="80" t="str">
        <f>IF(Table25[[#This Row],[Διαμέρισμα]]="","",21)</f>
        <v/>
      </c>
      <c r="O62" s="84" t="str">
        <f>IFERROR(IF(Table25[[#This Row],[Εμβαδόν Τουβλοδομής (εξωτερική τοιχοποιία)]]="","",VLOOKUP($D$1,'Sheet1 (2)'!$A$1:$E$846,5,FALSE)),"")</f>
        <v/>
      </c>
      <c r="P62" s="84" t="str">
        <f>IFERROR(Table25[[#This Row],[Εσωτερική θερμοκρασία]]-Table25[[#This Row],[Εξωτερική θερμοκρασία]],"")</f>
        <v/>
      </c>
      <c r="Q62" s="60"/>
      <c r="R62" s="80">
        <f>IFERROR(VLOOKUP(Table16[[#This Row],[Επιλογή οροφής]],'Συντελεστές θερμοπερατότητας'!$A$3:$B$34,2,FALSE),0)</f>
        <v>0</v>
      </c>
      <c r="S62" s="54"/>
      <c r="T62" s="80">
        <f>IFERROR(VLOOKUP(Table16[[#This Row],[Επιλογή Δαπέδου σε επαφή με αέρα]],'Συντελεστές θερμοπερατότητας'!$A$3:$B$34,2,FALSE),0)</f>
        <v>0</v>
      </c>
      <c r="U62" s="54"/>
      <c r="V62" s="80">
        <f>IFERROR(VLOOKUP(Table16[[#This Row],[Επιλογή Δαπέδου σε επαφή με έδαφος]],'Συντελεστές θερμοπερατότητας'!$A$3:$B$34,2,FALSE),0)</f>
        <v>0</v>
      </c>
      <c r="W62" s="54"/>
      <c r="X62" s="80">
        <f>IFERROR(VLOOKUP(Table16[[#This Row],[Επιλογή τουβλοδομής]],'Συντελεστές θερμοπερατότητας'!$A$3:$B$34,2,FALSE),0)</f>
        <v>0</v>
      </c>
      <c r="Y62" s="54"/>
      <c r="Z62" s="80">
        <f>IFERROR(VLOOKUP(Table16[[#This Row],[Επιλογή φέρουσας]],'Συντελεστές θερμοπερατότητας'!$A$3:$B$34,2,FALSE), 0)</f>
        <v>0</v>
      </c>
      <c r="AA62" s="54"/>
      <c r="AB62" s="88" t="str">
        <f>IFERROR(VLOOKUP(Table16[[#This Row],[Περίοδος μελέτης κτιρίου - αφορά κουφώματα]],'Συντελεστές θερμοπερατότητας'!$A$40:$B$42,2,FALSE),"")</f>
        <v/>
      </c>
      <c r="AC6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2" s="88" t="str">
        <f>IFERROR(Table25[[#This Row],[Εμβαδόν κουφώματος]]*Table16[[#This Row],[Συντελεστής θερμοπερατότητας κουφώματος - λίστα]]/Table25[[#This Row],[Εμβαδόν κουφώματος]],"")</f>
        <v/>
      </c>
      <c r="AE6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2" s="80" t="str">
        <f>IFERROR(Table37[[#This Row],[Qβ.ολ]]/Table25[[#Totals],[Ανηγμένος όγκος (όγκος * πολλαπλασιαστής)]],"")</f>
        <v/>
      </c>
      <c r="AG62" s="80" t="str">
        <f>IFERROR((Table37[[#This Row],[qβ]]*Table25[[#This Row],[Όγκος διαμερίσματος]]+Table25[[#This Row],[Εμβαδόν κουφώματος]]*Table16[[#This Row],[U κουφώματος]]*Table25[[#This Row],[ΔΤ]]),"")</f>
        <v/>
      </c>
      <c r="AH62" s="80" t="str">
        <f>IFERROR(Table37[[#This Row],[Qi]]/Table37[[#Totals],[Qi]],"")</f>
        <v/>
      </c>
      <c r="AI62" s="84" t="str">
        <f>IFERROR(Table37[[#This Row],[εi]]*100,"")</f>
        <v/>
      </c>
      <c r="AJ62" s="90" t="str">
        <f>IFERROR(Table37[[#This Row],[πi]]%,"")</f>
        <v/>
      </c>
    </row>
    <row r="63" spans="1:36" x14ac:dyDescent="0.25">
      <c r="A63" s="58"/>
      <c r="B63" s="53"/>
      <c r="C63" s="54"/>
      <c r="D63" s="54"/>
      <c r="E63" s="54"/>
      <c r="F63" s="54"/>
      <c r="G63" s="54"/>
      <c r="H63" s="54"/>
      <c r="I63" s="54"/>
      <c r="J6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3" s="54"/>
      <c r="L6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3" s="82" t="str">
        <f>IFERROR(IF(Table25[[#This Row],[Διαμέρισμα]]="","",VLOOKUP($D$1,'Sheet1 (2)'!A61:D905,4,FALSE)),"")</f>
        <v/>
      </c>
      <c r="N63" s="80" t="str">
        <f>IF(Table25[[#This Row],[Διαμέρισμα]]="","",21)</f>
        <v/>
      </c>
      <c r="O63" s="84" t="str">
        <f>IFERROR(IF(Table25[[#This Row],[Εμβαδόν Τουβλοδομής (εξωτερική τοιχοποιία)]]="","",VLOOKUP($D$1,'Sheet1 (2)'!$A$1:$E$846,5,FALSE)),"")</f>
        <v/>
      </c>
      <c r="P63" s="84" t="str">
        <f>IFERROR(Table25[[#This Row],[Εσωτερική θερμοκρασία]]-Table25[[#This Row],[Εξωτερική θερμοκρασία]],"")</f>
        <v/>
      </c>
      <c r="Q63" s="60"/>
      <c r="R63" s="80">
        <f>IFERROR(VLOOKUP(Table16[[#This Row],[Επιλογή οροφής]],'Συντελεστές θερμοπερατότητας'!$A$3:$B$34,2,FALSE),0)</f>
        <v>0</v>
      </c>
      <c r="S63" s="54"/>
      <c r="T63" s="80">
        <f>IFERROR(VLOOKUP(Table16[[#This Row],[Επιλογή Δαπέδου σε επαφή με αέρα]],'Συντελεστές θερμοπερατότητας'!$A$3:$B$34,2,FALSE),0)</f>
        <v>0</v>
      </c>
      <c r="U63" s="54"/>
      <c r="V63" s="80">
        <f>IFERROR(VLOOKUP(Table16[[#This Row],[Επιλογή Δαπέδου σε επαφή με έδαφος]],'Συντελεστές θερμοπερατότητας'!$A$3:$B$34,2,FALSE),0)</f>
        <v>0</v>
      </c>
      <c r="W63" s="54"/>
      <c r="X63" s="80">
        <f>IFERROR(VLOOKUP(Table16[[#This Row],[Επιλογή τουβλοδομής]],'Συντελεστές θερμοπερατότητας'!$A$3:$B$34,2,FALSE),0)</f>
        <v>0</v>
      </c>
      <c r="Y63" s="54"/>
      <c r="Z63" s="80">
        <f>IFERROR(VLOOKUP(Table16[[#This Row],[Επιλογή φέρουσας]],'Συντελεστές θερμοπερατότητας'!$A$3:$B$34,2,FALSE), 0)</f>
        <v>0</v>
      </c>
      <c r="AA63" s="54"/>
      <c r="AB63" s="88" t="str">
        <f>IFERROR(VLOOKUP(Table16[[#This Row],[Περίοδος μελέτης κτιρίου - αφορά κουφώματα]],'Συντελεστές θερμοπερατότητας'!$A$40:$B$42,2,FALSE),"")</f>
        <v/>
      </c>
      <c r="AC6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3" s="88" t="str">
        <f>IFERROR(Table25[[#This Row],[Εμβαδόν κουφώματος]]*Table16[[#This Row],[Συντελεστής θερμοπερατότητας κουφώματος - λίστα]]/Table25[[#This Row],[Εμβαδόν κουφώματος]],"")</f>
        <v/>
      </c>
      <c r="AE6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3" s="80" t="str">
        <f>IFERROR(Table37[[#This Row],[Qβ.ολ]]/Table25[[#Totals],[Ανηγμένος όγκος (όγκος * πολλαπλασιαστής)]],"")</f>
        <v/>
      </c>
      <c r="AG63" s="80" t="str">
        <f>IFERROR((Table37[[#This Row],[qβ]]*Table25[[#This Row],[Όγκος διαμερίσματος]]+Table25[[#This Row],[Εμβαδόν κουφώματος]]*Table16[[#This Row],[U κουφώματος]]*Table25[[#This Row],[ΔΤ]]),"")</f>
        <v/>
      </c>
      <c r="AH63" s="80" t="str">
        <f>IFERROR(Table37[[#This Row],[Qi]]/Table37[[#Totals],[Qi]],"")</f>
        <v/>
      </c>
      <c r="AI63" s="84" t="str">
        <f>IFERROR(Table37[[#This Row],[εi]]*100,"")</f>
        <v/>
      </c>
      <c r="AJ63" s="90" t="str">
        <f>IFERROR(Table37[[#This Row],[πi]]%,"")</f>
        <v/>
      </c>
    </row>
    <row r="64" spans="1:36" x14ac:dyDescent="0.25">
      <c r="A64" s="58"/>
      <c r="B64" s="53"/>
      <c r="C64" s="54"/>
      <c r="D64" s="54"/>
      <c r="E64" s="54"/>
      <c r="F64" s="54"/>
      <c r="G64" s="54"/>
      <c r="H64" s="54"/>
      <c r="I64" s="54"/>
      <c r="J64"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4" s="54"/>
      <c r="L64"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4" s="82" t="str">
        <f>IFERROR(IF(Table25[[#This Row],[Διαμέρισμα]]="","",VLOOKUP($D$1,'Sheet1 (2)'!A62:D906,4,FALSE)),"")</f>
        <v/>
      </c>
      <c r="N64" s="80" t="str">
        <f>IF(Table25[[#This Row],[Διαμέρισμα]]="","",21)</f>
        <v/>
      </c>
      <c r="O64" s="84" t="str">
        <f>IFERROR(IF(Table25[[#This Row],[Εμβαδόν Τουβλοδομής (εξωτερική τοιχοποιία)]]="","",VLOOKUP($D$1,'Sheet1 (2)'!$A$1:$E$846,5,FALSE)),"")</f>
        <v/>
      </c>
      <c r="P64" s="84" t="str">
        <f>IFERROR(Table25[[#This Row],[Εσωτερική θερμοκρασία]]-Table25[[#This Row],[Εξωτερική θερμοκρασία]],"")</f>
        <v/>
      </c>
      <c r="Q64" s="60"/>
      <c r="R64" s="80">
        <f>IFERROR(VLOOKUP(Table16[[#This Row],[Επιλογή οροφής]],'Συντελεστές θερμοπερατότητας'!$A$3:$B$34,2,FALSE),0)</f>
        <v>0</v>
      </c>
      <c r="S64" s="54"/>
      <c r="T64" s="80">
        <f>IFERROR(VLOOKUP(Table16[[#This Row],[Επιλογή Δαπέδου σε επαφή με αέρα]],'Συντελεστές θερμοπερατότητας'!$A$3:$B$34,2,FALSE),0)</f>
        <v>0</v>
      </c>
      <c r="U64" s="54"/>
      <c r="V64" s="80">
        <f>IFERROR(VLOOKUP(Table16[[#This Row],[Επιλογή Δαπέδου σε επαφή με έδαφος]],'Συντελεστές θερμοπερατότητας'!$A$3:$B$34,2,FALSE),0)</f>
        <v>0</v>
      </c>
      <c r="W64" s="54"/>
      <c r="X64" s="80">
        <f>IFERROR(VLOOKUP(Table16[[#This Row],[Επιλογή τουβλοδομής]],'Συντελεστές θερμοπερατότητας'!$A$3:$B$34,2,FALSE),0)</f>
        <v>0</v>
      </c>
      <c r="Y64" s="54"/>
      <c r="Z64" s="80">
        <f>IFERROR(VLOOKUP(Table16[[#This Row],[Επιλογή φέρουσας]],'Συντελεστές θερμοπερατότητας'!$A$3:$B$34,2,FALSE), 0)</f>
        <v>0</v>
      </c>
      <c r="AA64" s="54"/>
      <c r="AB64" s="88" t="str">
        <f>IFERROR(VLOOKUP(Table16[[#This Row],[Περίοδος μελέτης κτιρίου - αφορά κουφώματα]],'Συντελεστές θερμοπερατότητας'!$A$40:$B$42,2,FALSE),"")</f>
        <v/>
      </c>
      <c r="AC64"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4" s="88" t="str">
        <f>IFERROR(Table25[[#This Row],[Εμβαδόν κουφώματος]]*Table16[[#This Row],[Συντελεστής θερμοπερατότητας κουφώματος - λίστα]]/Table25[[#This Row],[Εμβαδόν κουφώματος]],"")</f>
        <v/>
      </c>
      <c r="AE64"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4" s="80" t="str">
        <f>IFERROR(Table37[[#This Row],[Qβ.ολ]]/Table25[[#Totals],[Ανηγμένος όγκος (όγκος * πολλαπλασιαστής)]],"")</f>
        <v/>
      </c>
      <c r="AG64" s="80" t="str">
        <f>IFERROR((Table37[[#This Row],[qβ]]*Table25[[#This Row],[Όγκος διαμερίσματος]]+Table25[[#This Row],[Εμβαδόν κουφώματος]]*Table16[[#This Row],[U κουφώματος]]*Table25[[#This Row],[ΔΤ]]),"")</f>
        <v/>
      </c>
      <c r="AH64" s="80" t="str">
        <f>IFERROR(Table37[[#This Row],[Qi]]/Table37[[#Totals],[Qi]],"")</f>
        <v/>
      </c>
      <c r="AI64" s="84" t="str">
        <f>IFERROR(Table37[[#This Row],[εi]]*100,"")</f>
        <v/>
      </c>
      <c r="AJ64" s="90" t="str">
        <f>IFERROR(Table37[[#This Row],[πi]]%,"")</f>
        <v/>
      </c>
    </row>
    <row r="65" spans="1:36" x14ac:dyDescent="0.25">
      <c r="A65" s="58"/>
      <c r="B65" s="53"/>
      <c r="C65" s="54"/>
      <c r="D65" s="54"/>
      <c r="E65" s="54"/>
      <c r="F65" s="54"/>
      <c r="G65" s="54"/>
      <c r="H65" s="54"/>
      <c r="I65" s="54"/>
      <c r="J6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5" s="54"/>
      <c r="L6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5" s="82" t="str">
        <f>IFERROR(IF(Table25[[#This Row],[Διαμέρισμα]]="","",VLOOKUP($D$1,'Sheet1 (2)'!A63:D907,4,FALSE)),"")</f>
        <v/>
      </c>
      <c r="N65" s="80" t="str">
        <f>IF(Table25[[#This Row],[Διαμέρισμα]]="","",21)</f>
        <v/>
      </c>
      <c r="O65" s="84" t="str">
        <f>IFERROR(IF(Table25[[#This Row],[Εμβαδόν Τουβλοδομής (εξωτερική τοιχοποιία)]]="","",VLOOKUP($D$1,'Sheet1 (2)'!$A$1:$E$846,5,FALSE)),"")</f>
        <v/>
      </c>
      <c r="P65" s="84" t="str">
        <f>IFERROR(Table25[[#This Row],[Εσωτερική θερμοκρασία]]-Table25[[#This Row],[Εξωτερική θερμοκρασία]],"")</f>
        <v/>
      </c>
      <c r="Q65" s="60"/>
      <c r="R65" s="80">
        <f>IFERROR(VLOOKUP(Table16[[#This Row],[Επιλογή οροφής]],'Συντελεστές θερμοπερατότητας'!$A$3:$B$34,2,FALSE),0)</f>
        <v>0</v>
      </c>
      <c r="S65" s="54"/>
      <c r="T65" s="80">
        <f>IFERROR(VLOOKUP(Table16[[#This Row],[Επιλογή Δαπέδου σε επαφή με αέρα]],'Συντελεστές θερμοπερατότητας'!$A$3:$B$34,2,FALSE),0)</f>
        <v>0</v>
      </c>
      <c r="U65" s="54"/>
      <c r="V65" s="80">
        <f>IFERROR(VLOOKUP(Table16[[#This Row],[Επιλογή Δαπέδου σε επαφή με έδαφος]],'Συντελεστές θερμοπερατότητας'!$A$3:$B$34,2,FALSE),0)</f>
        <v>0</v>
      </c>
      <c r="W65" s="54"/>
      <c r="X65" s="80">
        <f>IFERROR(VLOOKUP(Table16[[#This Row],[Επιλογή τουβλοδομής]],'Συντελεστές θερμοπερατότητας'!$A$3:$B$34,2,FALSE),0)</f>
        <v>0</v>
      </c>
      <c r="Y65" s="54"/>
      <c r="Z65" s="80">
        <f>IFERROR(VLOOKUP(Table16[[#This Row],[Επιλογή φέρουσας]],'Συντελεστές θερμοπερατότητας'!$A$3:$B$34,2,FALSE), 0)</f>
        <v>0</v>
      </c>
      <c r="AA65" s="54"/>
      <c r="AB65" s="88" t="str">
        <f>IFERROR(VLOOKUP(Table16[[#This Row],[Περίοδος μελέτης κτιρίου - αφορά κουφώματα]],'Συντελεστές θερμοπερατότητας'!$A$40:$B$42,2,FALSE),"")</f>
        <v/>
      </c>
      <c r="AC6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5" s="88" t="str">
        <f>IFERROR(Table25[[#This Row],[Εμβαδόν κουφώματος]]*Table16[[#This Row],[Συντελεστής θερμοπερατότητας κουφώματος - λίστα]]/Table25[[#This Row],[Εμβαδόν κουφώματος]],"")</f>
        <v/>
      </c>
      <c r="AE6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5" s="80" t="str">
        <f>IFERROR(Table37[[#This Row],[Qβ.ολ]]/Table25[[#Totals],[Ανηγμένος όγκος (όγκος * πολλαπλασιαστής)]],"")</f>
        <v/>
      </c>
      <c r="AG65" s="80" t="str">
        <f>IFERROR((Table37[[#This Row],[qβ]]*Table25[[#This Row],[Όγκος διαμερίσματος]]+Table25[[#This Row],[Εμβαδόν κουφώματος]]*Table16[[#This Row],[U κουφώματος]]*Table25[[#This Row],[ΔΤ]]),"")</f>
        <v/>
      </c>
      <c r="AH65" s="80" t="str">
        <f>IFERROR(Table37[[#This Row],[Qi]]/Table37[[#Totals],[Qi]],"")</f>
        <v/>
      </c>
      <c r="AI65" s="84" t="str">
        <f>IFERROR(Table37[[#This Row],[εi]]*100,"")</f>
        <v/>
      </c>
      <c r="AJ65" s="90" t="str">
        <f>IFERROR(Table37[[#This Row],[πi]]%,"")</f>
        <v/>
      </c>
    </row>
    <row r="66" spans="1:36" x14ac:dyDescent="0.25">
      <c r="A66" s="58"/>
      <c r="B66" s="53"/>
      <c r="C66" s="54"/>
      <c r="D66" s="54"/>
      <c r="E66" s="54"/>
      <c r="F66" s="54"/>
      <c r="G66" s="54"/>
      <c r="H66" s="54"/>
      <c r="I66" s="54"/>
      <c r="J6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6" s="54"/>
      <c r="L6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6" s="82" t="str">
        <f>IFERROR(IF(Table25[[#This Row],[Διαμέρισμα]]="","",VLOOKUP($D$1,'Sheet1 (2)'!A64:D908,4,FALSE)),"")</f>
        <v/>
      </c>
      <c r="N66" s="80" t="str">
        <f>IF(Table25[[#This Row],[Διαμέρισμα]]="","",21)</f>
        <v/>
      </c>
      <c r="O66" s="84" t="str">
        <f>IFERROR(IF(Table25[[#This Row],[Εμβαδόν Τουβλοδομής (εξωτερική τοιχοποιία)]]="","",VLOOKUP($D$1,'Sheet1 (2)'!$A$1:$E$846,5,FALSE)),"")</f>
        <v/>
      </c>
      <c r="P66" s="84" t="str">
        <f>IFERROR(Table25[[#This Row],[Εσωτερική θερμοκρασία]]-Table25[[#This Row],[Εξωτερική θερμοκρασία]],"")</f>
        <v/>
      </c>
      <c r="Q66" s="60"/>
      <c r="R66" s="80">
        <f>IFERROR(VLOOKUP(Table16[[#This Row],[Επιλογή οροφής]],'Συντελεστές θερμοπερατότητας'!$A$3:$B$34,2,FALSE),0)</f>
        <v>0</v>
      </c>
      <c r="S66" s="54"/>
      <c r="T66" s="80">
        <f>IFERROR(VLOOKUP(Table16[[#This Row],[Επιλογή Δαπέδου σε επαφή με αέρα]],'Συντελεστές θερμοπερατότητας'!$A$3:$B$34,2,FALSE),0)</f>
        <v>0</v>
      </c>
      <c r="U66" s="54"/>
      <c r="V66" s="80">
        <f>IFERROR(VLOOKUP(Table16[[#This Row],[Επιλογή Δαπέδου σε επαφή με έδαφος]],'Συντελεστές θερμοπερατότητας'!$A$3:$B$34,2,FALSE),0)</f>
        <v>0</v>
      </c>
      <c r="W66" s="54"/>
      <c r="X66" s="80">
        <f>IFERROR(VLOOKUP(Table16[[#This Row],[Επιλογή τουβλοδομής]],'Συντελεστές θερμοπερατότητας'!$A$3:$B$34,2,FALSE),0)</f>
        <v>0</v>
      </c>
      <c r="Y66" s="54"/>
      <c r="Z66" s="80">
        <f>IFERROR(VLOOKUP(Table16[[#This Row],[Επιλογή φέρουσας]],'Συντελεστές θερμοπερατότητας'!$A$3:$B$34,2,FALSE), 0)</f>
        <v>0</v>
      </c>
      <c r="AA66" s="54"/>
      <c r="AB66" s="88" t="str">
        <f>IFERROR(VLOOKUP(Table16[[#This Row],[Περίοδος μελέτης κτιρίου - αφορά κουφώματα]],'Συντελεστές θερμοπερατότητας'!$A$40:$B$42,2,FALSE),"")</f>
        <v/>
      </c>
      <c r="AC6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6" s="88" t="str">
        <f>IFERROR(Table25[[#This Row],[Εμβαδόν κουφώματος]]*Table16[[#This Row],[Συντελεστής θερμοπερατότητας κουφώματος - λίστα]]/Table25[[#This Row],[Εμβαδόν κουφώματος]],"")</f>
        <v/>
      </c>
      <c r="AE6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6" s="80" t="str">
        <f>IFERROR(Table37[[#This Row],[Qβ.ολ]]/Table25[[#Totals],[Ανηγμένος όγκος (όγκος * πολλαπλασιαστής)]],"")</f>
        <v/>
      </c>
      <c r="AG66" s="80" t="str">
        <f>IFERROR((Table37[[#This Row],[qβ]]*Table25[[#This Row],[Όγκος διαμερίσματος]]+Table25[[#This Row],[Εμβαδόν κουφώματος]]*Table16[[#This Row],[U κουφώματος]]*Table25[[#This Row],[ΔΤ]]),"")</f>
        <v/>
      </c>
      <c r="AH66" s="80" t="str">
        <f>IFERROR(Table37[[#This Row],[Qi]]/Table37[[#Totals],[Qi]],"")</f>
        <v/>
      </c>
      <c r="AI66" s="84" t="str">
        <f>IFERROR(Table37[[#This Row],[εi]]*100,"")</f>
        <v/>
      </c>
      <c r="AJ66" s="90" t="str">
        <f>IFERROR(Table37[[#This Row],[πi]]%,"")</f>
        <v/>
      </c>
    </row>
    <row r="67" spans="1:36" x14ac:dyDescent="0.25">
      <c r="A67" s="58"/>
      <c r="B67" s="53"/>
      <c r="C67" s="54"/>
      <c r="D67" s="54"/>
      <c r="E67" s="54"/>
      <c r="F67" s="54"/>
      <c r="G67" s="54"/>
      <c r="H67" s="54"/>
      <c r="I67" s="54"/>
      <c r="J6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7" s="54"/>
      <c r="L6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7" s="82" t="str">
        <f>IFERROR(IF(Table25[[#This Row],[Διαμέρισμα]]="","",VLOOKUP($D$1,'Sheet1 (2)'!A65:D909,4,FALSE)),"")</f>
        <v/>
      </c>
      <c r="N67" s="80" t="str">
        <f>IF(Table25[[#This Row],[Διαμέρισμα]]="","",21)</f>
        <v/>
      </c>
      <c r="O67" s="84" t="str">
        <f>IFERROR(IF(Table25[[#This Row],[Εμβαδόν Τουβλοδομής (εξωτερική τοιχοποιία)]]="","",VLOOKUP($D$1,'Sheet1 (2)'!$A$1:$E$846,5,FALSE)),"")</f>
        <v/>
      </c>
      <c r="P67" s="84" t="str">
        <f>IFERROR(Table25[[#This Row],[Εσωτερική θερμοκρασία]]-Table25[[#This Row],[Εξωτερική θερμοκρασία]],"")</f>
        <v/>
      </c>
      <c r="Q67" s="60"/>
      <c r="R67" s="80">
        <f>IFERROR(VLOOKUP(Table16[[#This Row],[Επιλογή οροφής]],'Συντελεστές θερμοπερατότητας'!$A$3:$B$34,2,FALSE),0)</f>
        <v>0</v>
      </c>
      <c r="S67" s="54"/>
      <c r="T67" s="80">
        <f>IFERROR(VLOOKUP(Table16[[#This Row],[Επιλογή Δαπέδου σε επαφή με αέρα]],'Συντελεστές θερμοπερατότητας'!$A$3:$B$34,2,FALSE),0)</f>
        <v>0</v>
      </c>
      <c r="U67" s="54"/>
      <c r="V67" s="80">
        <f>IFERROR(VLOOKUP(Table16[[#This Row],[Επιλογή Δαπέδου σε επαφή με έδαφος]],'Συντελεστές θερμοπερατότητας'!$A$3:$B$34,2,FALSE),0)</f>
        <v>0</v>
      </c>
      <c r="W67" s="54"/>
      <c r="X67" s="80">
        <f>IFERROR(VLOOKUP(Table16[[#This Row],[Επιλογή τουβλοδομής]],'Συντελεστές θερμοπερατότητας'!$A$3:$B$34,2,FALSE),0)</f>
        <v>0</v>
      </c>
      <c r="Y67" s="54"/>
      <c r="Z67" s="80">
        <f>IFERROR(VLOOKUP(Table16[[#This Row],[Επιλογή φέρουσας]],'Συντελεστές θερμοπερατότητας'!$A$3:$B$34,2,FALSE), 0)</f>
        <v>0</v>
      </c>
      <c r="AA67" s="54"/>
      <c r="AB67" s="88" t="str">
        <f>IFERROR(VLOOKUP(Table16[[#This Row],[Περίοδος μελέτης κτιρίου - αφορά κουφώματα]],'Συντελεστές θερμοπερατότητας'!$A$40:$B$42,2,FALSE),"")</f>
        <v/>
      </c>
      <c r="AC6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7" s="88" t="str">
        <f>IFERROR(Table25[[#This Row],[Εμβαδόν κουφώματος]]*Table16[[#This Row],[Συντελεστής θερμοπερατότητας κουφώματος - λίστα]]/Table25[[#This Row],[Εμβαδόν κουφώματος]],"")</f>
        <v/>
      </c>
      <c r="AE6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7" s="80" t="str">
        <f>IFERROR(Table37[[#This Row],[Qβ.ολ]]/Table25[[#Totals],[Ανηγμένος όγκος (όγκος * πολλαπλασιαστής)]],"")</f>
        <v/>
      </c>
      <c r="AG67" s="80" t="str">
        <f>IFERROR((Table37[[#This Row],[qβ]]*Table25[[#This Row],[Όγκος διαμερίσματος]]+Table25[[#This Row],[Εμβαδόν κουφώματος]]*Table16[[#This Row],[U κουφώματος]]*Table25[[#This Row],[ΔΤ]]),"")</f>
        <v/>
      </c>
      <c r="AH67" s="80" t="str">
        <f>IFERROR(Table37[[#This Row],[Qi]]/Table37[[#Totals],[Qi]],"")</f>
        <v/>
      </c>
      <c r="AI67" s="84" t="str">
        <f>IFERROR(Table37[[#This Row],[εi]]*100,"")</f>
        <v/>
      </c>
      <c r="AJ67" s="90" t="str">
        <f>IFERROR(Table37[[#This Row],[πi]]%,"")</f>
        <v/>
      </c>
    </row>
    <row r="68" spans="1:36" x14ac:dyDescent="0.25">
      <c r="A68" s="58"/>
      <c r="B68" s="53"/>
      <c r="C68" s="54"/>
      <c r="D68" s="54"/>
      <c r="E68" s="54"/>
      <c r="F68" s="54"/>
      <c r="G68" s="54"/>
      <c r="H68" s="54"/>
      <c r="I68" s="54"/>
      <c r="J6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8" s="54"/>
      <c r="L6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8" s="82" t="str">
        <f>IFERROR(IF(Table25[[#This Row],[Διαμέρισμα]]="","",VLOOKUP($D$1,'Sheet1 (2)'!A66:D910,4,FALSE)),"")</f>
        <v/>
      </c>
      <c r="N68" s="80" t="str">
        <f>IF(Table25[[#This Row],[Διαμέρισμα]]="","",21)</f>
        <v/>
      </c>
      <c r="O68" s="84" t="str">
        <f>IFERROR(IF(Table25[[#This Row],[Εμβαδόν Τουβλοδομής (εξωτερική τοιχοποιία)]]="","",VLOOKUP($D$1,'Sheet1 (2)'!$A$1:$E$846,5,FALSE)),"")</f>
        <v/>
      </c>
      <c r="P68" s="84" t="str">
        <f>IFERROR(Table25[[#This Row],[Εσωτερική θερμοκρασία]]-Table25[[#This Row],[Εξωτερική θερμοκρασία]],"")</f>
        <v/>
      </c>
      <c r="Q68" s="60"/>
      <c r="R68" s="80">
        <f>IFERROR(VLOOKUP(Table16[[#This Row],[Επιλογή οροφής]],'Συντελεστές θερμοπερατότητας'!$A$3:$B$34,2,FALSE),0)</f>
        <v>0</v>
      </c>
      <c r="S68" s="54"/>
      <c r="T68" s="80">
        <f>IFERROR(VLOOKUP(Table16[[#This Row],[Επιλογή Δαπέδου σε επαφή με αέρα]],'Συντελεστές θερμοπερατότητας'!$A$3:$B$34,2,FALSE),0)</f>
        <v>0</v>
      </c>
      <c r="U68" s="54"/>
      <c r="V68" s="80">
        <f>IFERROR(VLOOKUP(Table16[[#This Row],[Επιλογή Δαπέδου σε επαφή με έδαφος]],'Συντελεστές θερμοπερατότητας'!$A$3:$B$34,2,FALSE),0)</f>
        <v>0</v>
      </c>
      <c r="W68" s="54"/>
      <c r="X68" s="80">
        <f>IFERROR(VLOOKUP(Table16[[#This Row],[Επιλογή τουβλοδομής]],'Συντελεστές θερμοπερατότητας'!$A$3:$B$34,2,FALSE),0)</f>
        <v>0</v>
      </c>
      <c r="Y68" s="54"/>
      <c r="Z68" s="80">
        <f>IFERROR(VLOOKUP(Table16[[#This Row],[Επιλογή φέρουσας]],'Συντελεστές θερμοπερατότητας'!$A$3:$B$34,2,FALSE), 0)</f>
        <v>0</v>
      </c>
      <c r="AA68" s="54"/>
      <c r="AB68" s="88" t="str">
        <f>IFERROR(VLOOKUP(Table16[[#This Row],[Περίοδος μελέτης κτιρίου - αφορά κουφώματα]],'Συντελεστές θερμοπερατότητας'!$A$40:$B$42,2,FALSE),"")</f>
        <v/>
      </c>
      <c r="AC6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8" s="88" t="str">
        <f>IFERROR(Table25[[#This Row],[Εμβαδόν κουφώματος]]*Table16[[#This Row],[Συντελεστής θερμοπερατότητας κουφώματος - λίστα]]/Table25[[#This Row],[Εμβαδόν κουφώματος]],"")</f>
        <v/>
      </c>
      <c r="AE6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8" s="80" t="str">
        <f>IFERROR(Table37[[#This Row],[Qβ.ολ]]/Table25[[#Totals],[Ανηγμένος όγκος (όγκος * πολλαπλασιαστής)]],"")</f>
        <v/>
      </c>
      <c r="AG68" s="80" t="str">
        <f>IFERROR((Table37[[#This Row],[qβ]]*Table25[[#This Row],[Όγκος διαμερίσματος]]+Table25[[#This Row],[Εμβαδόν κουφώματος]]*Table16[[#This Row],[U κουφώματος]]*Table25[[#This Row],[ΔΤ]]),"")</f>
        <v/>
      </c>
      <c r="AH68" s="80" t="str">
        <f>IFERROR(Table37[[#This Row],[Qi]]/Table37[[#Totals],[Qi]],"")</f>
        <v/>
      </c>
      <c r="AI68" s="84" t="str">
        <f>IFERROR(Table37[[#This Row],[εi]]*100,"")</f>
        <v/>
      </c>
      <c r="AJ68" s="90" t="str">
        <f>IFERROR(Table37[[#This Row],[πi]]%,"")</f>
        <v/>
      </c>
    </row>
    <row r="69" spans="1:36" x14ac:dyDescent="0.25">
      <c r="A69" s="58"/>
      <c r="B69" s="53"/>
      <c r="C69" s="54"/>
      <c r="D69" s="54"/>
      <c r="E69" s="54"/>
      <c r="F69" s="54"/>
      <c r="G69" s="54"/>
      <c r="H69" s="54"/>
      <c r="I69" s="54"/>
      <c r="J6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69" s="54"/>
      <c r="L6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69" s="82" t="str">
        <f>IFERROR(IF(Table25[[#This Row],[Διαμέρισμα]]="","",VLOOKUP($D$1,'Sheet1 (2)'!A67:D911,4,FALSE)),"")</f>
        <v/>
      </c>
      <c r="N69" s="80" t="str">
        <f>IF(Table25[[#This Row],[Διαμέρισμα]]="","",21)</f>
        <v/>
      </c>
      <c r="O69" s="84" t="str">
        <f>IFERROR(IF(Table25[[#This Row],[Εμβαδόν Τουβλοδομής (εξωτερική τοιχοποιία)]]="","",VLOOKUP($D$1,'Sheet1 (2)'!$A$1:$E$846,5,FALSE)),"")</f>
        <v/>
      </c>
      <c r="P69" s="84" t="str">
        <f>IFERROR(Table25[[#This Row],[Εσωτερική θερμοκρασία]]-Table25[[#This Row],[Εξωτερική θερμοκρασία]],"")</f>
        <v/>
      </c>
      <c r="Q69" s="60"/>
      <c r="R69" s="80">
        <f>IFERROR(VLOOKUP(Table16[[#This Row],[Επιλογή οροφής]],'Συντελεστές θερμοπερατότητας'!$A$3:$B$34,2,FALSE),0)</f>
        <v>0</v>
      </c>
      <c r="S69" s="54"/>
      <c r="T69" s="80">
        <f>IFERROR(VLOOKUP(Table16[[#This Row],[Επιλογή Δαπέδου σε επαφή με αέρα]],'Συντελεστές θερμοπερατότητας'!$A$3:$B$34,2,FALSE),0)</f>
        <v>0</v>
      </c>
      <c r="U69" s="54"/>
      <c r="V69" s="80">
        <f>IFERROR(VLOOKUP(Table16[[#This Row],[Επιλογή Δαπέδου σε επαφή με έδαφος]],'Συντελεστές θερμοπερατότητας'!$A$3:$B$34,2,FALSE),0)</f>
        <v>0</v>
      </c>
      <c r="W69" s="54"/>
      <c r="X69" s="80">
        <f>IFERROR(VLOOKUP(Table16[[#This Row],[Επιλογή τουβλοδομής]],'Συντελεστές θερμοπερατότητας'!$A$3:$B$34,2,FALSE),0)</f>
        <v>0</v>
      </c>
      <c r="Y69" s="54"/>
      <c r="Z69" s="80">
        <f>IFERROR(VLOOKUP(Table16[[#This Row],[Επιλογή φέρουσας]],'Συντελεστές θερμοπερατότητας'!$A$3:$B$34,2,FALSE), 0)</f>
        <v>0</v>
      </c>
      <c r="AA69" s="54"/>
      <c r="AB69" s="88" t="str">
        <f>IFERROR(VLOOKUP(Table16[[#This Row],[Περίοδος μελέτης κτιρίου - αφορά κουφώματα]],'Συντελεστές θερμοπερατότητας'!$A$40:$B$42,2,FALSE),"")</f>
        <v/>
      </c>
      <c r="AC6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69" s="88" t="str">
        <f>IFERROR(Table25[[#This Row],[Εμβαδόν κουφώματος]]*Table16[[#This Row],[Συντελεστής θερμοπερατότητας κουφώματος - λίστα]]/Table25[[#This Row],[Εμβαδόν κουφώματος]],"")</f>
        <v/>
      </c>
      <c r="AE6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69" s="80" t="str">
        <f>IFERROR(Table37[[#This Row],[Qβ.ολ]]/Table25[[#Totals],[Ανηγμένος όγκος (όγκος * πολλαπλασιαστής)]],"")</f>
        <v/>
      </c>
      <c r="AG69" s="80" t="str">
        <f>IFERROR((Table37[[#This Row],[qβ]]*Table25[[#This Row],[Όγκος διαμερίσματος]]+Table25[[#This Row],[Εμβαδόν κουφώματος]]*Table16[[#This Row],[U κουφώματος]]*Table25[[#This Row],[ΔΤ]]),"")</f>
        <v/>
      </c>
      <c r="AH69" s="80" t="str">
        <f>IFERROR(Table37[[#This Row],[Qi]]/Table37[[#Totals],[Qi]],"")</f>
        <v/>
      </c>
      <c r="AI69" s="84" t="str">
        <f>IFERROR(Table37[[#This Row],[εi]]*100,"")</f>
        <v/>
      </c>
      <c r="AJ69" s="90" t="str">
        <f>IFERROR(Table37[[#This Row],[πi]]%,"")</f>
        <v/>
      </c>
    </row>
    <row r="70" spans="1:36" x14ac:dyDescent="0.25">
      <c r="A70" s="58"/>
      <c r="B70" s="53"/>
      <c r="C70" s="54"/>
      <c r="D70" s="54"/>
      <c r="E70" s="54"/>
      <c r="F70" s="54"/>
      <c r="G70" s="54"/>
      <c r="H70" s="54"/>
      <c r="I70" s="54"/>
      <c r="J7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0" s="54"/>
      <c r="L7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0" s="82" t="str">
        <f>IFERROR(IF(Table25[[#This Row],[Διαμέρισμα]]="","",VLOOKUP($D$1,'Sheet1 (2)'!A68:D912,4,FALSE)),"")</f>
        <v/>
      </c>
      <c r="N70" s="80" t="str">
        <f>IF(Table25[[#This Row],[Διαμέρισμα]]="","",21)</f>
        <v/>
      </c>
      <c r="O70" s="84" t="str">
        <f>IFERROR(IF(Table25[[#This Row],[Εμβαδόν Τουβλοδομής (εξωτερική τοιχοποιία)]]="","",VLOOKUP($D$1,'Sheet1 (2)'!$A$1:$E$846,5,FALSE)),"")</f>
        <v/>
      </c>
      <c r="P70" s="84" t="str">
        <f>IFERROR(Table25[[#This Row],[Εσωτερική θερμοκρασία]]-Table25[[#This Row],[Εξωτερική θερμοκρασία]],"")</f>
        <v/>
      </c>
      <c r="Q70" s="60"/>
      <c r="R70" s="80">
        <f>IFERROR(VLOOKUP(Table16[[#This Row],[Επιλογή οροφής]],'Συντελεστές θερμοπερατότητας'!$A$3:$B$34,2,FALSE),0)</f>
        <v>0</v>
      </c>
      <c r="S70" s="54"/>
      <c r="T70" s="80">
        <f>IFERROR(VLOOKUP(Table16[[#This Row],[Επιλογή Δαπέδου σε επαφή με αέρα]],'Συντελεστές θερμοπερατότητας'!$A$3:$B$34,2,FALSE),0)</f>
        <v>0</v>
      </c>
      <c r="U70" s="54"/>
      <c r="V70" s="80">
        <f>IFERROR(VLOOKUP(Table16[[#This Row],[Επιλογή Δαπέδου σε επαφή με έδαφος]],'Συντελεστές θερμοπερατότητας'!$A$3:$B$34,2,FALSE),0)</f>
        <v>0</v>
      </c>
      <c r="W70" s="54"/>
      <c r="X70" s="80">
        <f>IFERROR(VLOOKUP(Table16[[#This Row],[Επιλογή τουβλοδομής]],'Συντελεστές θερμοπερατότητας'!$A$3:$B$34,2,FALSE),0)</f>
        <v>0</v>
      </c>
      <c r="Y70" s="54"/>
      <c r="Z70" s="80">
        <f>IFERROR(VLOOKUP(Table16[[#This Row],[Επιλογή φέρουσας]],'Συντελεστές θερμοπερατότητας'!$A$3:$B$34,2,FALSE), 0)</f>
        <v>0</v>
      </c>
      <c r="AA70" s="54"/>
      <c r="AB70" s="88" t="str">
        <f>IFERROR(VLOOKUP(Table16[[#This Row],[Περίοδος μελέτης κτιρίου - αφορά κουφώματα]],'Συντελεστές θερμοπερατότητας'!$A$40:$B$42,2,FALSE),"")</f>
        <v/>
      </c>
      <c r="AC7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0" s="88" t="str">
        <f>IFERROR(Table25[[#This Row],[Εμβαδόν κουφώματος]]*Table16[[#This Row],[Συντελεστής θερμοπερατότητας κουφώματος - λίστα]]/Table25[[#This Row],[Εμβαδόν κουφώματος]],"")</f>
        <v/>
      </c>
      <c r="AE7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0" s="80" t="str">
        <f>IFERROR(Table37[[#This Row],[Qβ.ολ]]/Table25[[#Totals],[Ανηγμένος όγκος (όγκος * πολλαπλασιαστής)]],"")</f>
        <v/>
      </c>
      <c r="AG70" s="80" t="str">
        <f>IFERROR((Table37[[#This Row],[qβ]]*Table25[[#This Row],[Όγκος διαμερίσματος]]+Table25[[#This Row],[Εμβαδόν κουφώματος]]*Table16[[#This Row],[U κουφώματος]]*Table25[[#This Row],[ΔΤ]]),"")</f>
        <v/>
      </c>
      <c r="AH70" s="80" t="str">
        <f>IFERROR(Table37[[#This Row],[Qi]]/Table37[[#Totals],[Qi]],"")</f>
        <v/>
      </c>
      <c r="AI70" s="84" t="str">
        <f>IFERROR(Table37[[#This Row],[εi]]*100,"")</f>
        <v/>
      </c>
      <c r="AJ70" s="90" t="str">
        <f>IFERROR(Table37[[#This Row],[πi]]%,"")</f>
        <v/>
      </c>
    </row>
    <row r="71" spans="1:36" x14ac:dyDescent="0.25">
      <c r="A71" s="58"/>
      <c r="B71" s="53"/>
      <c r="C71" s="54"/>
      <c r="D71" s="54"/>
      <c r="E71" s="54"/>
      <c r="F71" s="54"/>
      <c r="G71" s="54"/>
      <c r="H71" s="54"/>
      <c r="I71" s="54"/>
      <c r="J7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1" s="54"/>
      <c r="L7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1" s="82" t="str">
        <f>IFERROR(IF(Table25[[#This Row],[Διαμέρισμα]]="","",VLOOKUP($D$1,'Sheet1 (2)'!A69:D913,4,FALSE)),"")</f>
        <v/>
      </c>
      <c r="N71" s="80" t="str">
        <f>IF(Table25[[#This Row],[Διαμέρισμα]]="","",21)</f>
        <v/>
      </c>
      <c r="O71" s="84" t="str">
        <f>IFERROR(IF(Table25[[#This Row],[Εμβαδόν Τουβλοδομής (εξωτερική τοιχοποιία)]]="","",VLOOKUP($D$1,'Sheet1 (2)'!$A$1:$E$846,5,FALSE)),"")</f>
        <v/>
      </c>
      <c r="P71" s="84" t="str">
        <f>IFERROR(Table25[[#This Row],[Εσωτερική θερμοκρασία]]-Table25[[#This Row],[Εξωτερική θερμοκρασία]],"")</f>
        <v/>
      </c>
      <c r="Q71" s="60"/>
      <c r="R71" s="80">
        <f>IFERROR(VLOOKUP(Table16[[#This Row],[Επιλογή οροφής]],'Συντελεστές θερμοπερατότητας'!$A$3:$B$34,2,FALSE),0)</f>
        <v>0</v>
      </c>
      <c r="S71" s="54"/>
      <c r="T71" s="80">
        <f>IFERROR(VLOOKUP(Table16[[#This Row],[Επιλογή Δαπέδου σε επαφή με αέρα]],'Συντελεστές θερμοπερατότητας'!$A$3:$B$34,2,FALSE),0)</f>
        <v>0</v>
      </c>
      <c r="U71" s="54"/>
      <c r="V71" s="80">
        <f>IFERROR(VLOOKUP(Table16[[#This Row],[Επιλογή Δαπέδου σε επαφή με έδαφος]],'Συντελεστές θερμοπερατότητας'!$A$3:$B$34,2,FALSE),0)</f>
        <v>0</v>
      </c>
      <c r="W71" s="54"/>
      <c r="X71" s="80">
        <f>IFERROR(VLOOKUP(Table16[[#This Row],[Επιλογή τουβλοδομής]],'Συντελεστές θερμοπερατότητας'!$A$3:$B$34,2,FALSE),0)</f>
        <v>0</v>
      </c>
      <c r="Y71" s="54"/>
      <c r="Z71" s="80">
        <f>IFERROR(VLOOKUP(Table16[[#This Row],[Επιλογή φέρουσας]],'Συντελεστές θερμοπερατότητας'!$A$3:$B$34,2,FALSE), 0)</f>
        <v>0</v>
      </c>
      <c r="AA71" s="54"/>
      <c r="AB71" s="88" t="str">
        <f>IFERROR(VLOOKUP(Table16[[#This Row],[Περίοδος μελέτης κτιρίου - αφορά κουφώματα]],'Συντελεστές θερμοπερατότητας'!$A$40:$B$42,2,FALSE),"")</f>
        <v/>
      </c>
      <c r="AC7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1" s="88" t="str">
        <f>IFERROR(Table25[[#This Row],[Εμβαδόν κουφώματος]]*Table16[[#This Row],[Συντελεστής θερμοπερατότητας κουφώματος - λίστα]]/Table25[[#This Row],[Εμβαδόν κουφώματος]],"")</f>
        <v/>
      </c>
      <c r="AE7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1" s="80" t="str">
        <f>IFERROR(Table37[[#This Row],[Qβ.ολ]]/Table25[[#Totals],[Ανηγμένος όγκος (όγκος * πολλαπλασιαστής)]],"")</f>
        <v/>
      </c>
      <c r="AG71" s="80" t="str">
        <f>IFERROR((Table37[[#This Row],[qβ]]*Table25[[#This Row],[Όγκος διαμερίσματος]]+Table25[[#This Row],[Εμβαδόν κουφώματος]]*Table16[[#This Row],[U κουφώματος]]*Table25[[#This Row],[ΔΤ]]),"")</f>
        <v/>
      </c>
      <c r="AH71" s="80" t="str">
        <f>IFERROR(Table37[[#This Row],[Qi]]/Table37[[#Totals],[Qi]],"")</f>
        <v/>
      </c>
      <c r="AI71" s="84" t="str">
        <f>IFERROR(Table37[[#This Row],[εi]]*100,"")</f>
        <v/>
      </c>
      <c r="AJ71" s="90" t="str">
        <f>IFERROR(Table37[[#This Row],[πi]]%,"")</f>
        <v/>
      </c>
    </row>
    <row r="72" spans="1:36" x14ac:dyDescent="0.25">
      <c r="A72" s="58"/>
      <c r="B72" s="53"/>
      <c r="C72" s="54"/>
      <c r="D72" s="54"/>
      <c r="E72" s="54"/>
      <c r="F72" s="54"/>
      <c r="G72" s="54"/>
      <c r="H72" s="54"/>
      <c r="I72" s="54"/>
      <c r="J7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2" s="54"/>
      <c r="L7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2" s="82" t="str">
        <f>IFERROR(IF(Table25[[#This Row],[Διαμέρισμα]]="","",VLOOKUP($D$1,'Sheet1 (2)'!A70:D914,4,FALSE)),"")</f>
        <v/>
      </c>
      <c r="N72" s="80" t="str">
        <f>IF(Table25[[#This Row],[Διαμέρισμα]]="","",21)</f>
        <v/>
      </c>
      <c r="O72" s="84" t="str">
        <f>IFERROR(IF(Table25[[#This Row],[Εμβαδόν Τουβλοδομής (εξωτερική τοιχοποιία)]]="","",VLOOKUP($D$1,'Sheet1 (2)'!$A$1:$E$846,5,FALSE)),"")</f>
        <v/>
      </c>
      <c r="P72" s="84" t="str">
        <f>IFERROR(Table25[[#This Row],[Εσωτερική θερμοκρασία]]-Table25[[#This Row],[Εξωτερική θερμοκρασία]],"")</f>
        <v/>
      </c>
      <c r="Q72" s="60"/>
      <c r="R72" s="80">
        <f>IFERROR(VLOOKUP(Table16[[#This Row],[Επιλογή οροφής]],'Συντελεστές θερμοπερατότητας'!$A$3:$B$34,2,FALSE),0)</f>
        <v>0</v>
      </c>
      <c r="S72" s="54"/>
      <c r="T72" s="80">
        <f>IFERROR(VLOOKUP(Table16[[#This Row],[Επιλογή Δαπέδου σε επαφή με αέρα]],'Συντελεστές θερμοπερατότητας'!$A$3:$B$34,2,FALSE),0)</f>
        <v>0</v>
      </c>
      <c r="U72" s="54"/>
      <c r="V72" s="80">
        <f>IFERROR(VLOOKUP(Table16[[#This Row],[Επιλογή Δαπέδου σε επαφή με έδαφος]],'Συντελεστές θερμοπερατότητας'!$A$3:$B$34,2,FALSE),0)</f>
        <v>0</v>
      </c>
      <c r="W72" s="54"/>
      <c r="X72" s="80">
        <f>IFERROR(VLOOKUP(Table16[[#This Row],[Επιλογή τουβλοδομής]],'Συντελεστές θερμοπερατότητας'!$A$3:$B$34,2,FALSE),0)</f>
        <v>0</v>
      </c>
      <c r="Y72" s="54"/>
      <c r="Z72" s="80">
        <f>IFERROR(VLOOKUP(Table16[[#This Row],[Επιλογή φέρουσας]],'Συντελεστές θερμοπερατότητας'!$A$3:$B$34,2,FALSE), 0)</f>
        <v>0</v>
      </c>
      <c r="AA72" s="54"/>
      <c r="AB72" s="88" t="str">
        <f>IFERROR(VLOOKUP(Table16[[#This Row],[Περίοδος μελέτης κτιρίου - αφορά κουφώματα]],'Συντελεστές θερμοπερατότητας'!$A$40:$B$42,2,FALSE),"")</f>
        <v/>
      </c>
      <c r="AC7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2" s="88" t="str">
        <f>IFERROR(Table25[[#This Row],[Εμβαδόν κουφώματος]]*Table16[[#This Row],[Συντελεστής θερμοπερατότητας κουφώματος - λίστα]]/Table25[[#This Row],[Εμβαδόν κουφώματος]],"")</f>
        <v/>
      </c>
      <c r="AE7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2" s="80" t="str">
        <f>IFERROR(Table37[[#This Row],[Qβ.ολ]]/Table25[[#Totals],[Ανηγμένος όγκος (όγκος * πολλαπλασιαστής)]],"")</f>
        <v/>
      </c>
      <c r="AG72" s="80" t="str">
        <f>IFERROR((Table37[[#This Row],[qβ]]*Table25[[#This Row],[Όγκος διαμερίσματος]]+Table25[[#This Row],[Εμβαδόν κουφώματος]]*Table16[[#This Row],[U κουφώματος]]*Table25[[#This Row],[ΔΤ]]),"")</f>
        <v/>
      </c>
      <c r="AH72" s="80" t="str">
        <f>IFERROR(Table37[[#This Row],[Qi]]/Table37[[#Totals],[Qi]],"")</f>
        <v/>
      </c>
      <c r="AI72" s="84" t="str">
        <f>IFERROR(Table37[[#This Row],[εi]]*100,"")</f>
        <v/>
      </c>
      <c r="AJ72" s="90" t="str">
        <f>IFERROR(Table37[[#This Row],[πi]]%,"")</f>
        <v/>
      </c>
    </row>
    <row r="73" spans="1:36" x14ac:dyDescent="0.25">
      <c r="A73" s="58"/>
      <c r="B73" s="53"/>
      <c r="C73" s="54"/>
      <c r="D73" s="54"/>
      <c r="E73" s="54"/>
      <c r="F73" s="54"/>
      <c r="G73" s="54"/>
      <c r="H73" s="54"/>
      <c r="I73" s="54"/>
      <c r="J7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3" s="54"/>
      <c r="L7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3" s="82" t="str">
        <f>IFERROR(IF(Table25[[#This Row],[Διαμέρισμα]]="","",VLOOKUP($D$1,'Sheet1 (2)'!A71:D915,4,FALSE)),"")</f>
        <v/>
      </c>
      <c r="N73" s="80" t="str">
        <f>IF(Table25[[#This Row],[Διαμέρισμα]]="","",21)</f>
        <v/>
      </c>
      <c r="O73" s="84" t="str">
        <f>IFERROR(IF(Table25[[#This Row],[Εμβαδόν Τουβλοδομής (εξωτερική τοιχοποιία)]]="","",VLOOKUP($D$1,'Sheet1 (2)'!$A$1:$E$846,5,FALSE)),"")</f>
        <v/>
      </c>
      <c r="P73" s="84" t="str">
        <f>IFERROR(Table25[[#This Row],[Εσωτερική θερμοκρασία]]-Table25[[#This Row],[Εξωτερική θερμοκρασία]],"")</f>
        <v/>
      </c>
      <c r="Q73" s="60"/>
      <c r="R73" s="80">
        <f>IFERROR(VLOOKUP(Table16[[#This Row],[Επιλογή οροφής]],'Συντελεστές θερμοπερατότητας'!$A$3:$B$34,2,FALSE),0)</f>
        <v>0</v>
      </c>
      <c r="S73" s="54"/>
      <c r="T73" s="80">
        <f>IFERROR(VLOOKUP(Table16[[#This Row],[Επιλογή Δαπέδου σε επαφή με αέρα]],'Συντελεστές θερμοπερατότητας'!$A$3:$B$34,2,FALSE),0)</f>
        <v>0</v>
      </c>
      <c r="U73" s="54"/>
      <c r="V73" s="80">
        <f>IFERROR(VLOOKUP(Table16[[#This Row],[Επιλογή Δαπέδου σε επαφή με έδαφος]],'Συντελεστές θερμοπερατότητας'!$A$3:$B$34,2,FALSE),0)</f>
        <v>0</v>
      </c>
      <c r="W73" s="54"/>
      <c r="X73" s="80">
        <f>IFERROR(VLOOKUP(Table16[[#This Row],[Επιλογή τουβλοδομής]],'Συντελεστές θερμοπερατότητας'!$A$3:$B$34,2,FALSE),0)</f>
        <v>0</v>
      </c>
      <c r="Y73" s="54"/>
      <c r="Z73" s="80">
        <f>IFERROR(VLOOKUP(Table16[[#This Row],[Επιλογή φέρουσας]],'Συντελεστές θερμοπερατότητας'!$A$3:$B$34,2,FALSE), 0)</f>
        <v>0</v>
      </c>
      <c r="AA73" s="54"/>
      <c r="AB73" s="88" t="str">
        <f>IFERROR(VLOOKUP(Table16[[#This Row],[Περίοδος μελέτης κτιρίου - αφορά κουφώματα]],'Συντελεστές θερμοπερατότητας'!$A$40:$B$42,2,FALSE),"")</f>
        <v/>
      </c>
      <c r="AC7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3" s="88" t="str">
        <f>IFERROR(Table25[[#This Row],[Εμβαδόν κουφώματος]]*Table16[[#This Row],[Συντελεστής θερμοπερατότητας κουφώματος - λίστα]]/Table25[[#This Row],[Εμβαδόν κουφώματος]],"")</f>
        <v/>
      </c>
      <c r="AE7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3" s="80" t="str">
        <f>IFERROR(Table37[[#This Row],[Qβ.ολ]]/Table25[[#Totals],[Ανηγμένος όγκος (όγκος * πολλαπλασιαστής)]],"")</f>
        <v/>
      </c>
      <c r="AG73" s="80" t="str">
        <f>IFERROR((Table37[[#This Row],[qβ]]*Table25[[#This Row],[Όγκος διαμερίσματος]]+Table25[[#This Row],[Εμβαδόν κουφώματος]]*Table16[[#This Row],[U κουφώματος]]*Table25[[#This Row],[ΔΤ]]),"")</f>
        <v/>
      </c>
      <c r="AH73" s="80" t="str">
        <f>IFERROR(Table37[[#This Row],[Qi]]/Table37[[#Totals],[Qi]],"")</f>
        <v/>
      </c>
      <c r="AI73" s="84" t="str">
        <f>IFERROR(Table37[[#This Row],[εi]]*100,"")</f>
        <v/>
      </c>
      <c r="AJ73" s="90" t="str">
        <f>IFERROR(Table37[[#This Row],[πi]]%,"")</f>
        <v/>
      </c>
    </row>
    <row r="74" spans="1:36" x14ac:dyDescent="0.25">
      <c r="A74" s="58"/>
      <c r="B74" s="53"/>
      <c r="C74" s="54"/>
      <c r="D74" s="54"/>
      <c r="E74" s="54"/>
      <c r="F74" s="54"/>
      <c r="G74" s="54"/>
      <c r="H74" s="54"/>
      <c r="I74" s="54"/>
      <c r="J74"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4" s="54"/>
      <c r="L74"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4" s="82" t="str">
        <f>IFERROR(IF(Table25[[#This Row],[Διαμέρισμα]]="","",VLOOKUP($D$1,'Sheet1 (2)'!A72:D916,4,FALSE)),"")</f>
        <v/>
      </c>
      <c r="N74" s="80" t="str">
        <f>IF(Table25[[#This Row],[Διαμέρισμα]]="","",21)</f>
        <v/>
      </c>
      <c r="O74" s="84" t="str">
        <f>IFERROR(IF(Table25[[#This Row],[Εμβαδόν Τουβλοδομής (εξωτερική τοιχοποιία)]]="","",VLOOKUP($D$1,'Sheet1 (2)'!$A$1:$E$846,5,FALSE)),"")</f>
        <v/>
      </c>
      <c r="P74" s="84" t="str">
        <f>IFERROR(Table25[[#This Row],[Εσωτερική θερμοκρασία]]-Table25[[#This Row],[Εξωτερική θερμοκρασία]],"")</f>
        <v/>
      </c>
      <c r="Q74" s="60"/>
      <c r="R74" s="80">
        <f>IFERROR(VLOOKUP(Table16[[#This Row],[Επιλογή οροφής]],'Συντελεστές θερμοπερατότητας'!$A$3:$B$34,2,FALSE),0)</f>
        <v>0</v>
      </c>
      <c r="S74" s="54"/>
      <c r="T74" s="80">
        <f>IFERROR(VLOOKUP(Table16[[#This Row],[Επιλογή Δαπέδου σε επαφή με αέρα]],'Συντελεστές θερμοπερατότητας'!$A$3:$B$34,2,FALSE),0)</f>
        <v>0</v>
      </c>
      <c r="U74" s="54"/>
      <c r="V74" s="80">
        <f>IFERROR(VLOOKUP(Table16[[#This Row],[Επιλογή Δαπέδου σε επαφή με έδαφος]],'Συντελεστές θερμοπερατότητας'!$A$3:$B$34,2,FALSE),0)</f>
        <v>0</v>
      </c>
      <c r="W74" s="54"/>
      <c r="X74" s="80">
        <f>IFERROR(VLOOKUP(Table16[[#This Row],[Επιλογή τουβλοδομής]],'Συντελεστές θερμοπερατότητας'!$A$3:$B$34,2,FALSE),0)</f>
        <v>0</v>
      </c>
      <c r="Y74" s="54"/>
      <c r="Z74" s="80">
        <f>IFERROR(VLOOKUP(Table16[[#This Row],[Επιλογή φέρουσας]],'Συντελεστές θερμοπερατότητας'!$A$3:$B$34,2,FALSE), 0)</f>
        <v>0</v>
      </c>
      <c r="AA74" s="54"/>
      <c r="AB74" s="88" t="str">
        <f>IFERROR(VLOOKUP(Table16[[#This Row],[Περίοδος μελέτης κτιρίου - αφορά κουφώματα]],'Συντελεστές θερμοπερατότητας'!$A$40:$B$42,2,FALSE),"")</f>
        <v/>
      </c>
      <c r="AC74"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4" s="88" t="str">
        <f>IFERROR(Table25[[#This Row],[Εμβαδόν κουφώματος]]*Table16[[#This Row],[Συντελεστής θερμοπερατότητας κουφώματος - λίστα]]/Table25[[#This Row],[Εμβαδόν κουφώματος]],"")</f>
        <v/>
      </c>
      <c r="AE74"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4" s="80" t="str">
        <f>IFERROR(Table37[[#This Row],[Qβ.ολ]]/Table25[[#Totals],[Ανηγμένος όγκος (όγκος * πολλαπλασιαστής)]],"")</f>
        <v/>
      </c>
      <c r="AG74" s="80" t="str">
        <f>IFERROR((Table37[[#This Row],[qβ]]*Table25[[#This Row],[Όγκος διαμερίσματος]]+Table25[[#This Row],[Εμβαδόν κουφώματος]]*Table16[[#This Row],[U κουφώματος]]*Table25[[#This Row],[ΔΤ]]),"")</f>
        <v/>
      </c>
      <c r="AH74" s="80" t="str">
        <f>IFERROR(Table37[[#This Row],[Qi]]/Table37[[#Totals],[Qi]],"")</f>
        <v/>
      </c>
      <c r="AI74" s="84" t="str">
        <f>IFERROR(Table37[[#This Row],[εi]]*100,"")</f>
        <v/>
      </c>
      <c r="AJ74" s="90" t="str">
        <f>IFERROR(Table37[[#This Row],[πi]]%,"")</f>
        <v/>
      </c>
    </row>
    <row r="75" spans="1:36" x14ac:dyDescent="0.25">
      <c r="A75" s="58"/>
      <c r="B75" s="53"/>
      <c r="C75" s="54"/>
      <c r="D75" s="54"/>
      <c r="E75" s="54"/>
      <c r="F75" s="54"/>
      <c r="G75" s="54"/>
      <c r="H75" s="54"/>
      <c r="I75" s="54"/>
      <c r="J7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5" s="54"/>
      <c r="L7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5" s="82" t="str">
        <f>IFERROR(IF(Table25[[#This Row],[Διαμέρισμα]]="","",VLOOKUP($D$1,'Sheet1 (2)'!A73:D917,4,FALSE)),"")</f>
        <v/>
      </c>
      <c r="N75" s="80" t="str">
        <f>IF(Table25[[#This Row],[Διαμέρισμα]]="","",21)</f>
        <v/>
      </c>
      <c r="O75" s="84" t="str">
        <f>IFERROR(IF(Table25[[#This Row],[Εμβαδόν Τουβλοδομής (εξωτερική τοιχοποιία)]]="","",VLOOKUP($D$1,'Sheet1 (2)'!$A$1:$E$846,5,FALSE)),"")</f>
        <v/>
      </c>
      <c r="P75" s="84" t="str">
        <f>IFERROR(Table25[[#This Row],[Εσωτερική θερμοκρασία]]-Table25[[#This Row],[Εξωτερική θερμοκρασία]],"")</f>
        <v/>
      </c>
      <c r="Q75" s="60"/>
      <c r="R75" s="80">
        <f>IFERROR(VLOOKUP(Table16[[#This Row],[Επιλογή οροφής]],'Συντελεστές θερμοπερατότητας'!$A$3:$B$34,2,FALSE),0)</f>
        <v>0</v>
      </c>
      <c r="S75" s="54"/>
      <c r="T75" s="80">
        <f>IFERROR(VLOOKUP(Table16[[#This Row],[Επιλογή Δαπέδου σε επαφή με αέρα]],'Συντελεστές θερμοπερατότητας'!$A$3:$B$34,2,FALSE),0)</f>
        <v>0</v>
      </c>
      <c r="U75" s="54"/>
      <c r="V75" s="80">
        <f>IFERROR(VLOOKUP(Table16[[#This Row],[Επιλογή Δαπέδου σε επαφή με έδαφος]],'Συντελεστές θερμοπερατότητας'!$A$3:$B$34,2,FALSE),0)</f>
        <v>0</v>
      </c>
      <c r="W75" s="54"/>
      <c r="X75" s="80">
        <f>IFERROR(VLOOKUP(Table16[[#This Row],[Επιλογή τουβλοδομής]],'Συντελεστές θερμοπερατότητας'!$A$3:$B$34,2,FALSE),0)</f>
        <v>0</v>
      </c>
      <c r="Y75" s="54"/>
      <c r="Z75" s="80">
        <f>IFERROR(VLOOKUP(Table16[[#This Row],[Επιλογή φέρουσας]],'Συντελεστές θερμοπερατότητας'!$A$3:$B$34,2,FALSE), 0)</f>
        <v>0</v>
      </c>
      <c r="AA75" s="54"/>
      <c r="AB75" s="88" t="str">
        <f>IFERROR(VLOOKUP(Table16[[#This Row],[Περίοδος μελέτης κτιρίου - αφορά κουφώματα]],'Συντελεστές θερμοπερατότητας'!$A$40:$B$42,2,FALSE),"")</f>
        <v/>
      </c>
      <c r="AC7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5" s="88" t="str">
        <f>IFERROR(Table25[[#This Row],[Εμβαδόν κουφώματος]]*Table16[[#This Row],[Συντελεστής θερμοπερατότητας κουφώματος - λίστα]]/Table25[[#This Row],[Εμβαδόν κουφώματος]],"")</f>
        <v/>
      </c>
      <c r="AE7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5" s="80" t="str">
        <f>IFERROR(Table37[[#This Row],[Qβ.ολ]]/Table25[[#Totals],[Ανηγμένος όγκος (όγκος * πολλαπλασιαστής)]],"")</f>
        <v/>
      </c>
      <c r="AG75" s="80" t="str">
        <f>IFERROR((Table37[[#This Row],[qβ]]*Table25[[#This Row],[Όγκος διαμερίσματος]]+Table25[[#This Row],[Εμβαδόν κουφώματος]]*Table16[[#This Row],[U κουφώματος]]*Table25[[#This Row],[ΔΤ]]),"")</f>
        <v/>
      </c>
      <c r="AH75" s="80" t="str">
        <f>IFERROR(Table37[[#This Row],[Qi]]/Table37[[#Totals],[Qi]],"")</f>
        <v/>
      </c>
      <c r="AI75" s="84" t="str">
        <f>IFERROR(Table37[[#This Row],[εi]]*100,"")</f>
        <v/>
      </c>
      <c r="AJ75" s="90" t="str">
        <f>IFERROR(Table37[[#This Row],[πi]]%,"")</f>
        <v/>
      </c>
    </row>
    <row r="76" spans="1:36" x14ac:dyDescent="0.25">
      <c r="A76" s="58"/>
      <c r="B76" s="53"/>
      <c r="C76" s="54"/>
      <c r="D76" s="54"/>
      <c r="E76" s="54"/>
      <c r="F76" s="54"/>
      <c r="G76" s="54"/>
      <c r="H76" s="54"/>
      <c r="I76" s="54"/>
      <c r="J7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6" s="54"/>
      <c r="L7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6" s="82" t="str">
        <f>IFERROR(IF(Table25[[#This Row],[Διαμέρισμα]]="","",VLOOKUP($D$1,'Sheet1 (2)'!A74:D918,4,FALSE)),"")</f>
        <v/>
      </c>
      <c r="N76" s="80" t="str">
        <f>IF(Table25[[#This Row],[Διαμέρισμα]]="","",21)</f>
        <v/>
      </c>
      <c r="O76" s="84" t="str">
        <f>IFERROR(IF(Table25[[#This Row],[Εμβαδόν Τουβλοδομής (εξωτερική τοιχοποιία)]]="","",VLOOKUP($D$1,'Sheet1 (2)'!$A$1:$E$846,5,FALSE)),"")</f>
        <v/>
      </c>
      <c r="P76" s="84" t="str">
        <f>IFERROR(Table25[[#This Row],[Εσωτερική θερμοκρασία]]-Table25[[#This Row],[Εξωτερική θερμοκρασία]],"")</f>
        <v/>
      </c>
      <c r="Q76" s="60"/>
      <c r="R76" s="80">
        <f>IFERROR(VLOOKUP(Table16[[#This Row],[Επιλογή οροφής]],'Συντελεστές θερμοπερατότητας'!$A$3:$B$34,2,FALSE),0)</f>
        <v>0</v>
      </c>
      <c r="S76" s="54"/>
      <c r="T76" s="80">
        <f>IFERROR(VLOOKUP(Table16[[#This Row],[Επιλογή Δαπέδου σε επαφή με αέρα]],'Συντελεστές θερμοπερατότητας'!$A$3:$B$34,2,FALSE),0)</f>
        <v>0</v>
      </c>
      <c r="U76" s="54"/>
      <c r="V76" s="80">
        <f>IFERROR(VLOOKUP(Table16[[#This Row],[Επιλογή Δαπέδου σε επαφή με έδαφος]],'Συντελεστές θερμοπερατότητας'!$A$3:$B$34,2,FALSE),0)</f>
        <v>0</v>
      </c>
      <c r="W76" s="54"/>
      <c r="X76" s="80">
        <f>IFERROR(VLOOKUP(Table16[[#This Row],[Επιλογή τουβλοδομής]],'Συντελεστές θερμοπερατότητας'!$A$3:$B$34,2,FALSE),0)</f>
        <v>0</v>
      </c>
      <c r="Y76" s="54"/>
      <c r="Z76" s="80">
        <f>IFERROR(VLOOKUP(Table16[[#This Row],[Επιλογή φέρουσας]],'Συντελεστές θερμοπερατότητας'!$A$3:$B$34,2,FALSE), 0)</f>
        <v>0</v>
      </c>
      <c r="AA76" s="54"/>
      <c r="AB76" s="88" t="str">
        <f>IFERROR(VLOOKUP(Table16[[#This Row],[Περίοδος μελέτης κτιρίου - αφορά κουφώματα]],'Συντελεστές θερμοπερατότητας'!$A$40:$B$42,2,FALSE),"")</f>
        <v/>
      </c>
      <c r="AC7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6" s="88" t="str">
        <f>IFERROR(Table25[[#This Row],[Εμβαδόν κουφώματος]]*Table16[[#This Row],[Συντελεστής θερμοπερατότητας κουφώματος - λίστα]]/Table25[[#This Row],[Εμβαδόν κουφώματος]],"")</f>
        <v/>
      </c>
      <c r="AE7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6" s="80" t="str">
        <f>IFERROR(Table37[[#This Row],[Qβ.ολ]]/Table25[[#Totals],[Ανηγμένος όγκος (όγκος * πολλαπλασιαστής)]],"")</f>
        <v/>
      </c>
      <c r="AG76" s="80" t="str">
        <f>IFERROR((Table37[[#This Row],[qβ]]*Table25[[#This Row],[Όγκος διαμερίσματος]]+Table25[[#This Row],[Εμβαδόν κουφώματος]]*Table16[[#This Row],[U κουφώματος]]*Table25[[#This Row],[ΔΤ]]),"")</f>
        <v/>
      </c>
      <c r="AH76" s="80" t="str">
        <f>IFERROR(Table37[[#This Row],[Qi]]/Table37[[#Totals],[Qi]],"")</f>
        <v/>
      </c>
      <c r="AI76" s="84" t="str">
        <f>IFERROR(Table37[[#This Row],[εi]]*100,"")</f>
        <v/>
      </c>
      <c r="AJ76" s="90" t="str">
        <f>IFERROR(Table37[[#This Row],[πi]]%,"")</f>
        <v/>
      </c>
    </row>
    <row r="77" spans="1:36" x14ac:dyDescent="0.25">
      <c r="A77" s="58"/>
      <c r="B77" s="53"/>
      <c r="C77" s="54"/>
      <c r="D77" s="54"/>
      <c r="E77" s="54"/>
      <c r="F77" s="54"/>
      <c r="G77" s="54"/>
      <c r="H77" s="54"/>
      <c r="I77" s="54"/>
      <c r="J7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7" s="54"/>
      <c r="L7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7" s="82" t="str">
        <f>IFERROR(IF(Table25[[#This Row],[Διαμέρισμα]]="","",VLOOKUP($D$1,'Sheet1 (2)'!A75:D919,4,FALSE)),"")</f>
        <v/>
      </c>
      <c r="N77" s="80" t="str">
        <f>IF(Table25[[#This Row],[Διαμέρισμα]]="","",21)</f>
        <v/>
      </c>
      <c r="O77" s="84" t="str">
        <f>IFERROR(IF(Table25[[#This Row],[Εμβαδόν Τουβλοδομής (εξωτερική τοιχοποιία)]]="","",VLOOKUP($D$1,'Sheet1 (2)'!$A$1:$E$846,5,FALSE)),"")</f>
        <v/>
      </c>
      <c r="P77" s="84" t="str">
        <f>IFERROR(Table25[[#This Row],[Εσωτερική θερμοκρασία]]-Table25[[#This Row],[Εξωτερική θερμοκρασία]],"")</f>
        <v/>
      </c>
      <c r="Q77" s="60"/>
      <c r="R77" s="80">
        <f>IFERROR(VLOOKUP(Table16[[#This Row],[Επιλογή οροφής]],'Συντελεστές θερμοπερατότητας'!$A$3:$B$34,2,FALSE),0)</f>
        <v>0</v>
      </c>
      <c r="S77" s="54"/>
      <c r="T77" s="80">
        <f>IFERROR(VLOOKUP(Table16[[#This Row],[Επιλογή Δαπέδου σε επαφή με αέρα]],'Συντελεστές θερμοπερατότητας'!$A$3:$B$34,2,FALSE),0)</f>
        <v>0</v>
      </c>
      <c r="U77" s="54"/>
      <c r="V77" s="80">
        <f>IFERROR(VLOOKUP(Table16[[#This Row],[Επιλογή Δαπέδου σε επαφή με έδαφος]],'Συντελεστές θερμοπερατότητας'!$A$3:$B$34,2,FALSE),0)</f>
        <v>0</v>
      </c>
      <c r="W77" s="54"/>
      <c r="X77" s="80">
        <f>IFERROR(VLOOKUP(Table16[[#This Row],[Επιλογή τουβλοδομής]],'Συντελεστές θερμοπερατότητας'!$A$3:$B$34,2,FALSE),0)</f>
        <v>0</v>
      </c>
      <c r="Y77" s="54"/>
      <c r="Z77" s="80">
        <f>IFERROR(VLOOKUP(Table16[[#This Row],[Επιλογή φέρουσας]],'Συντελεστές θερμοπερατότητας'!$A$3:$B$34,2,FALSE), 0)</f>
        <v>0</v>
      </c>
      <c r="AA77" s="54"/>
      <c r="AB77" s="88" t="str">
        <f>IFERROR(VLOOKUP(Table16[[#This Row],[Περίοδος μελέτης κτιρίου - αφορά κουφώματα]],'Συντελεστές θερμοπερατότητας'!$A$40:$B$42,2,FALSE),"")</f>
        <v/>
      </c>
      <c r="AC7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7" s="88" t="str">
        <f>IFERROR(Table25[[#This Row],[Εμβαδόν κουφώματος]]*Table16[[#This Row],[Συντελεστής θερμοπερατότητας κουφώματος - λίστα]]/Table25[[#This Row],[Εμβαδόν κουφώματος]],"")</f>
        <v/>
      </c>
      <c r="AE7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7" s="80" t="str">
        <f>IFERROR(Table37[[#This Row],[Qβ.ολ]]/Table25[[#Totals],[Ανηγμένος όγκος (όγκος * πολλαπλασιαστής)]],"")</f>
        <v/>
      </c>
      <c r="AG77" s="80" t="str">
        <f>IFERROR((Table37[[#This Row],[qβ]]*Table25[[#This Row],[Όγκος διαμερίσματος]]+Table25[[#This Row],[Εμβαδόν κουφώματος]]*Table16[[#This Row],[U κουφώματος]]*Table25[[#This Row],[ΔΤ]]),"")</f>
        <v/>
      </c>
      <c r="AH77" s="80" t="str">
        <f>IFERROR(Table37[[#This Row],[Qi]]/Table37[[#Totals],[Qi]],"")</f>
        <v/>
      </c>
      <c r="AI77" s="84" t="str">
        <f>IFERROR(Table37[[#This Row],[εi]]*100,"")</f>
        <v/>
      </c>
      <c r="AJ77" s="90" t="str">
        <f>IFERROR(Table37[[#This Row],[πi]]%,"")</f>
        <v/>
      </c>
    </row>
    <row r="78" spans="1:36" x14ac:dyDescent="0.25">
      <c r="A78" s="58"/>
      <c r="B78" s="53"/>
      <c r="C78" s="54"/>
      <c r="D78" s="54"/>
      <c r="E78" s="54"/>
      <c r="F78" s="54"/>
      <c r="G78" s="54"/>
      <c r="H78" s="54"/>
      <c r="I78" s="54"/>
      <c r="J7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8" s="54"/>
      <c r="L7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8" s="82" t="str">
        <f>IFERROR(IF(Table25[[#This Row],[Διαμέρισμα]]="","",VLOOKUP($D$1,'Sheet1 (2)'!A76:D920,4,FALSE)),"")</f>
        <v/>
      </c>
      <c r="N78" s="80" t="str">
        <f>IF(Table25[[#This Row],[Διαμέρισμα]]="","",21)</f>
        <v/>
      </c>
      <c r="O78" s="84" t="str">
        <f>IFERROR(IF(Table25[[#This Row],[Εμβαδόν Τουβλοδομής (εξωτερική τοιχοποιία)]]="","",VLOOKUP($D$1,'Sheet1 (2)'!$A$1:$E$846,5,FALSE)),"")</f>
        <v/>
      </c>
      <c r="P78" s="84" t="str">
        <f>IFERROR(Table25[[#This Row],[Εσωτερική θερμοκρασία]]-Table25[[#This Row],[Εξωτερική θερμοκρασία]],"")</f>
        <v/>
      </c>
      <c r="Q78" s="60"/>
      <c r="R78" s="80">
        <f>IFERROR(VLOOKUP(Table16[[#This Row],[Επιλογή οροφής]],'Συντελεστές θερμοπερατότητας'!$A$3:$B$34,2,FALSE),0)</f>
        <v>0</v>
      </c>
      <c r="S78" s="54"/>
      <c r="T78" s="80">
        <f>IFERROR(VLOOKUP(Table16[[#This Row],[Επιλογή Δαπέδου σε επαφή με αέρα]],'Συντελεστές θερμοπερατότητας'!$A$3:$B$34,2,FALSE),0)</f>
        <v>0</v>
      </c>
      <c r="U78" s="54"/>
      <c r="V78" s="80">
        <f>IFERROR(VLOOKUP(Table16[[#This Row],[Επιλογή Δαπέδου σε επαφή με έδαφος]],'Συντελεστές θερμοπερατότητας'!$A$3:$B$34,2,FALSE),0)</f>
        <v>0</v>
      </c>
      <c r="W78" s="54"/>
      <c r="X78" s="80">
        <f>IFERROR(VLOOKUP(Table16[[#This Row],[Επιλογή τουβλοδομής]],'Συντελεστές θερμοπερατότητας'!$A$3:$B$34,2,FALSE),0)</f>
        <v>0</v>
      </c>
      <c r="Y78" s="54"/>
      <c r="Z78" s="80">
        <f>IFERROR(VLOOKUP(Table16[[#This Row],[Επιλογή φέρουσας]],'Συντελεστές θερμοπερατότητας'!$A$3:$B$34,2,FALSE), 0)</f>
        <v>0</v>
      </c>
      <c r="AA78" s="54"/>
      <c r="AB78" s="88" t="str">
        <f>IFERROR(VLOOKUP(Table16[[#This Row],[Περίοδος μελέτης κτιρίου - αφορά κουφώματα]],'Συντελεστές θερμοπερατότητας'!$A$40:$B$42,2,FALSE),"")</f>
        <v/>
      </c>
      <c r="AC7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8" s="88" t="str">
        <f>IFERROR(Table25[[#This Row],[Εμβαδόν κουφώματος]]*Table16[[#This Row],[Συντελεστής θερμοπερατότητας κουφώματος - λίστα]]/Table25[[#This Row],[Εμβαδόν κουφώματος]],"")</f>
        <v/>
      </c>
      <c r="AE7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8" s="80" t="str">
        <f>IFERROR(Table37[[#This Row],[Qβ.ολ]]/Table25[[#Totals],[Ανηγμένος όγκος (όγκος * πολλαπλασιαστής)]],"")</f>
        <v/>
      </c>
      <c r="AG78" s="80" t="str">
        <f>IFERROR((Table37[[#This Row],[qβ]]*Table25[[#This Row],[Όγκος διαμερίσματος]]+Table25[[#This Row],[Εμβαδόν κουφώματος]]*Table16[[#This Row],[U κουφώματος]]*Table25[[#This Row],[ΔΤ]]),"")</f>
        <v/>
      </c>
      <c r="AH78" s="80" t="str">
        <f>IFERROR(Table37[[#This Row],[Qi]]/Table37[[#Totals],[Qi]],"")</f>
        <v/>
      </c>
      <c r="AI78" s="84" t="str">
        <f>IFERROR(Table37[[#This Row],[εi]]*100,"")</f>
        <v/>
      </c>
      <c r="AJ78" s="90" t="str">
        <f>IFERROR(Table37[[#This Row],[πi]]%,"")</f>
        <v/>
      </c>
    </row>
    <row r="79" spans="1:36" x14ac:dyDescent="0.25">
      <c r="A79" s="58"/>
      <c r="B79" s="53"/>
      <c r="C79" s="54"/>
      <c r="D79" s="54"/>
      <c r="E79" s="54"/>
      <c r="F79" s="54"/>
      <c r="G79" s="54"/>
      <c r="H79" s="54"/>
      <c r="I79" s="54"/>
      <c r="J7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79" s="54"/>
      <c r="L7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79" s="82" t="str">
        <f>IFERROR(IF(Table25[[#This Row],[Διαμέρισμα]]="","",VLOOKUP($D$1,'Sheet1 (2)'!A77:D921,4,FALSE)),"")</f>
        <v/>
      </c>
      <c r="N79" s="80" t="str">
        <f>IF(Table25[[#This Row],[Διαμέρισμα]]="","",21)</f>
        <v/>
      </c>
      <c r="O79" s="84" t="str">
        <f>IFERROR(IF(Table25[[#This Row],[Εμβαδόν Τουβλοδομής (εξωτερική τοιχοποιία)]]="","",VLOOKUP($D$1,'Sheet1 (2)'!$A$1:$E$846,5,FALSE)),"")</f>
        <v/>
      </c>
      <c r="P79" s="84" t="str">
        <f>IFERROR(Table25[[#This Row],[Εσωτερική θερμοκρασία]]-Table25[[#This Row],[Εξωτερική θερμοκρασία]],"")</f>
        <v/>
      </c>
      <c r="Q79" s="60"/>
      <c r="R79" s="80">
        <f>IFERROR(VLOOKUP(Table16[[#This Row],[Επιλογή οροφής]],'Συντελεστές θερμοπερατότητας'!$A$3:$B$34,2,FALSE),0)</f>
        <v>0</v>
      </c>
      <c r="S79" s="54"/>
      <c r="T79" s="80">
        <f>IFERROR(VLOOKUP(Table16[[#This Row],[Επιλογή Δαπέδου σε επαφή με αέρα]],'Συντελεστές θερμοπερατότητας'!$A$3:$B$34,2,FALSE),0)</f>
        <v>0</v>
      </c>
      <c r="U79" s="54"/>
      <c r="V79" s="80">
        <f>IFERROR(VLOOKUP(Table16[[#This Row],[Επιλογή Δαπέδου σε επαφή με έδαφος]],'Συντελεστές θερμοπερατότητας'!$A$3:$B$34,2,FALSE),0)</f>
        <v>0</v>
      </c>
      <c r="W79" s="54"/>
      <c r="X79" s="80">
        <f>IFERROR(VLOOKUP(Table16[[#This Row],[Επιλογή τουβλοδομής]],'Συντελεστές θερμοπερατότητας'!$A$3:$B$34,2,FALSE),0)</f>
        <v>0</v>
      </c>
      <c r="Y79" s="54"/>
      <c r="Z79" s="80">
        <f>IFERROR(VLOOKUP(Table16[[#This Row],[Επιλογή φέρουσας]],'Συντελεστές θερμοπερατότητας'!$A$3:$B$34,2,FALSE), 0)</f>
        <v>0</v>
      </c>
      <c r="AA79" s="54"/>
      <c r="AB79" s="88" t="str">
        <f>IFERROR(VLOOKUP(Table16[[#This Row],[Περίοδος μελέτης κτιρίου - αφορά κουφώματα]],'Συντελεστές θερμοπερατότητας'!$A$40:$B$42,2,FALSE),"")</f>
        <v/>
      </c>
      <c r="AC7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79" s="88" t="str">
        <f>IFERROR(Table25[[#This Row],[Εμβαδόν κουφώματος]]*Table16[[#This Row],[Συντελεστής θερμοπερατότητας κουφώματος - λίστα]]/Table25[[#This Row],[Εμβαδόν κουφώματος]],"")</f>
        <v/>
      </c>
      <c r="AE7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79" s="80" t="str">
        <f>IFERROR(Table37[[#This Row],[Qβ.ολ]]/Table25[[#Totals],[Ανηγμένος όγκος (όγκος * πολλαπλασιαστής)]],"")</f>
        <v/>
      </c>
      <c r="AG79" s="80" t="str">
        <f>IFERROR((Table37[[#This Row],[qβ]]*Table25[[#This Row],[Όγκος διαμερίσματος]]+Table25[[#This Row],[Εμβαδόν κουφώματος]]*Table16[[#This Row],[U κουφώματος]]*Table25[[#This Row],[ΔΤ]]),"")</f>
        <v/>
      </c>
      <c r="AH79" s="80" t="str">
        <f>IFERROR(Table37[[#This Row],[Qi]]/Table37[[#Totals],[Qi]],"")</f>
        <v/>
      </c>
      <c r="AI79" s="84" t="str">
        <f>IFERROR(Table37[[#This Row],[εi]]*100,"")</f>
        <v/>
      </c>
      <c r="AJ79" s="90" t="str">
        <f>IFERROR(Table37[[#This Row],[πi]]%,"")</f>
        <v/>
      </c>
    </row>
    <row r="80" spans="1:36" x14ac:dyDescent="0.25">
      <c r="A80" s="58"/>
      <c r="B80" s="53"/>
      <c r="C80" s="54"/>
      <c r="D80" s="54"/>
      <c r="E80" s="54"/>
      <c r="F80" s="54"/>
      <c r="G80" s="54"/>
      <c r="H80" s="54"/>
      <c r="I80" s="54"/>
      <c r="J8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0" s="54"/>
      <c r="L8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0" s="82" t="str">
        <f>IFERROR(IF(Table25[[#This Row],[Διαμέρισμα]]="","",VLOOKUP($D$1,'Sheet1 (2)'!A78:D922,4,FALSE)),"")</f>
        <v/>
      </c>
      <c r="N80" s="80" t="str">
        <f>IF(Table25[[#This Row],[Διαμέρισμα]]="","",21)</f>
        <v/>
      </c>
      <c r="O80" s="84" t="str">
        <f>IFERROR(IF(Table25[[#This Row],[Εμβαδόν Τουβλοδομής (εξωτερική τοιχοποιία)]]="","",VLOOKUP($D$1,'Sheet1 (2)'!$A$1:$E$846,5,FALSE)),"")</f>
        <v/>
      </c>
      <c r="P80" s="84" t="str">
        <f>IFERROR(Table25[[#This Row],[Εσωτερική θερμοκρασία]]-Table25[[#This Row],[Εξωτερική θερμοκρασία]],"")</f>
        <v/>
      </c>
      <c r="Q80" s="60"/>
      <c r="R80" s="80">
        <f>IFERROR(VLOOKUP(Table16[[#This Row],[Επιλογή οροφής]],'Συντελεστές θερμοπερατότητας'!$A$3:$B$34,2,FALSE),0)</f>
        <v>0</v>
      </c>
      <c r="S80" s="54"/>
      <c r="T80" s="80">
        <f>IFERROR(VLOOKUP(Table16[[#This Row],[Επιλογή Δαπέδου σε επαφή με αέρα]],'Συντελεστές θερμοπερατότητας'!$A$3:$B$34,2,FALSE),0)</f>
        <v>0</v>
      </c>
      <c r="U80" s="54"/>
      <c r="V80" s="80">
        <f>IFERROR(VLOOKUP(Table16[[#This Row],[Επιλογή Δαπέδου σε επαφή με έδαφος]],'Συντελεστές θερμοπερατότητας'!$A$3:$B$34,2,FALSE),0)</f>
        <v>0</v>
      </c>
      <c r="W80" s="54"/>
      <c r="X80" s="80">
        <f>IFERROR(VLOOKUP(Table16[[#This Row],[Επιλογή τουβλοδομής]],'Συντελεστές θερμοπερατότητας'!$A$3:$B$34,2,FALSE),0)</f>
        <v>0</v>
      </c>
      <c r="Y80" s="54"/>
      <c r="Z80" s="80">
        <f>IFERROR(VLOOKUP(Table16[[#This Row],[Επιλογή φέρουσας]],'Συντελεστές θερμοπερατότητας'!$A$3:$B$34,2,FALSE), 0)</f>
        <v>0</v>
      </c>
      <c r="AA80" s="54"/>
      <c r="AB80" s="88" t="str">
        <f>IFERROR(VLOOKUP(Table16[[#This Row],[Περίοδος μελέτης κτιρίου - αφορά κουφώματα]],'Συντελεστές θερμοπερατότητας'!$A$40:$B$42,2,FALSE),"")</f>
        <v/>
      </c>
      <c r="AC8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0" s="88" t="str">
        <f>IFERROR(Table25[[#This Row],[Εμβαδόν κουφώματος]]*Table16[[#This Row],[Συντελεστής θερμοπερατότητας κουφώματος - λίστα]]/Table25[[#This Row],[Εμβαδόν κουφώματος]],"")</f>
        <v/>
      </c>
      <c r="AE8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0" s="80" t="str">
        <f>IFERROR(Table37[[#This Row],[Qβ.ολ]]/Table25[[#Totals],[Ανηγμένος όγκος (όγκος * πολλαπλασιαστής)]],"")</f>
        <v/>
      </c>
      <c r="AG80" s="80" t="str">
        <f>IFERROR((Table37[[#This Row],[qβ]]*Table25[[#This Row],[Όγκος διαμερίσματος]]+Table25[[#This Row],[Εμβαδόν κουφώματος]]*Table16[[#This Row],[U κουφώματος]]*Table25[[#This Row],[ΔΤ]]),"")</f>
        <v/>
      </c>
      <c r="AH80" s="80" t="str">
        <f>IFERROR(Table37[[#This Row],[Qi]]/Table37[[#Totals],[Qi]],"")</f>
        <v/>
      </c>
      <c r="AI80" s="84" t="str">
        <f>IFERROR(Table37[[#This Row],[εi]]*100,"")</f>
        <v/>
      </c>
      <c r="AJ80" s="90" t="str">
        <f>IFERROR(Table37[[#This Row],[πi]]%,"")</f>
        <v/>
      </c>
    </row>
    <row r="81" spans="1:36" x14ac:dyDescent="0.25">
      <c r="A81" s="58"/>
      <c r="B81" s="53"/>
      <c r="C81" s="54"/>
      <c r="D81" s="54"/>
      <c r="E81" s="54"/>
      <c r="F81" s="54"/>
      <c r="G81" s="54"/>
      <c r="H81" s="54"/>
      <c r="I81" s="54"/>
      <c r="J8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1" s="54"/>
      <c r="L8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1" s="82" t="str">
        <f>IFERROR(IF(Table25[[#This Row],[Διαμέρισμα]]="","",VLOOKUP($D$1,'Sheet1 (2)'!A79:D923,4,FALSE)),"")</f>
        <v/>
      </c>
      <c r="N81" s="80" t="str">
        <f>IF(Table25[[#This Row],[Διαμέρισμα]]="","",21)</f>
        <v/>
      </c>
      <c r="O81" s="84" t="str">
        <f>IFERROR(IF(Table25[[#This Row],[Εμβαδόν Τουβλοδομής (εξωτερική τοιχοποιία)]]="","",VLOOKUP($D$1,'Sheet1 (2)'!$A$1:$E$846,5,FALSE)),"")</f>
        <v/>
      </c>
      <c r="P81" s="84" t="str">
        <f>IFERROR(Table25[[#This Row],[Εσωτερική θερμοκρασία]]-Table25[[#This Row],[Εξωτερική θερμοκρασία]],"")</f>
        <v/>
      </c>
      <c r="Q81" s="60"/>
      <c r="R81" s="80">
        <f>IFERROR(VLOOKUP(Table16[[#This Row],[Επιλογή οροφής]],'Συντελεστές θερμοπερατότητας'!$A$3:$B$34,2,FALSE),0)</f>
        <v>0</v>
      </c>
      <c r="S81" s="54"/>
      <c r="T81" s="80">
        <f>IFERROR(VLOOKUP(Table16[[#This Row],[Επιλογή Δαπέδου σε επαφή με αέρα]],'Συντελεστές θερμοπερατότητας'!$A$3:$B$34,2,FALSE),0)</f>
        <v>0</v>
      </c>
      <c r="U81" s="54"/>
      <c r="V81" s="80">
        <f>IFERROR(VLOOKUP(Table16[[#This Row],[Επιλογή Δαπέδου σε επαφή με έδαφος]],'Συντελεστές θερμοπερατότητας'!$A$3:$B$34,2,FALSE),0)</f>
        <v>0</v>
      </c>
      <c r="W81" s="54"/>
      <c r="X81" s="80">
        <f>IFERROR(VLOOKUP(Table16[[#This Row],[Επιλογή τουβλοδομής]],'Συντελεστές θερμοπερατότητας'!$A$3:$B$34,2,FALSE),0)</f>
        <v>0</v>
      </c>
      <c r="Y81" s="54"/>
      <c r="Z81" s="80">
        <f>IFERROR(VLOOKUP(Table16[[#This Row],[Επιλογή φέρουσας]],'Συντελεστές θερμοπερατότητας'!$A$3:$B$34,2,FALSE), 0)</f>
        <v>0</v>
      </c>
      <c r="AA81" s="54"/>
      <c r="AB81" s="88" t="str">
        <f>IFERROR(VLOOKUP(Table16[[#This Row],[Περίοδος μελέτης κτιρίου - αφορά κουφώματα]],'Συντελεστές θερμοπερατότητας'!$A$40:$B$42,2,FALSE),"")</f>
        <v/>
      </c>
      <c r="AC8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1" s="88" t="str">
        <f>IFERROR(Table25[[#This Row],[Εμβαδόν κουφώματος]]*Table16[[#This Row],[Συντελεστής θερμοπερατότητας κουφώματος - λίστα]]/Table25[[#This Row],[Εμβαδόν κουφώματος]],"")</f>
        <v/>
      </c>
      <c r="AE8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1" s="80" t="str">
        <f>IFERROR(Table37[[#This Row],[Qβ.ολ]]/Table25[[#Totals],[Ανηγμένος όγκος (όγκος * πολλαπλασιαστής)]],"")</f>
        <v/>
      </c>
      <c r="AG81" s="80" t="str">
        <f>IFERROR((Table37[[#This Row],[qβ]]*Table25[[#This Row],[Όγκος διαμερίσματος]]+Table25[[#This Row],[Εμβαδόν κουφώματος]]*Table16[[#This Row],[U κουφώματος]]*Table25[[#This Row],[ΔΤ]]),"")</f>
        <v/>
      </c>
      <c r="AH81" s="80" t="str">
        <f>IFERROR(Table37[[#This Row],[Qi]]/Table37[[#Totals],[Qi]],"")</f>
        <v/>
      </c>
      <c r="AI81" s="84" t="str">
        <f>IFERROR(Table37[[#This Row],[εi]]*100,"")</f>
        <v/>
      </c>
      <c r="AJ81" s="90" t="str">
        <f>IFERROR(Table37[[#This Row],[πi]]%,"")</f>
        <v/>
      </c>
    </row>
    <row r="82" spans="1:36" x14ac:dyDescent="0.25">
      <c r="A82" s="58"/>
      <c r="B82" s="53"/>
      <c r="C82" s="54"/>
      <c r="D82" s="54"/>
      <c r="E82" s="54"/>
      <c r="F82" s="54"/>
      <c r="G82" s="54"/>
      <c r="H82" s="54"/>
      <c r="I82" s="54"/>
      <c r="J8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2" s="54"/>
      <c r="L8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2" s="82" t="str">
        <f>IFERROR(IF(Table25[[#This Row],[Διαμέρισμα]]="","",VLOOKUP($D$1,'Sheet1 (2)'!A80:D924,4,FALSE)),"")</f>
        <v/>
      </c>
      <c r="N82" s="80" t="str">
        <f>IF(Table25[[#This Row],[Διαμέρισμα]]="","",21)</f>
        <v/>
      </c>
      <c r="O82" s="84" t="str">
        <f>IFERROR(IF(Table25[[#This Row],[Εμβαδόν Τουβλοδομής (εξωτερική τοιχοποιία)]]="","",VLOOKUP($D$1,'Sheet1 (2)'!$A$1:$E$846,5,FALSE)),"")</f>
        <v/>
      </c>
      <c r="P82" s="84" t="str">
        <f>IFERROR(Table25[[#This Row],[Εσωτερική θερμοκρασία]]-Table25[[#This Row],[Εξωτερική θερμοκρασία]],"")</f>
        <v/>
      </c>
      <c r="Q82" s="60"/>
      <c r="R82" s="80">
        <f>IFERROR(VLOOKUP(Table16[[#This Row],[Επιλογή οροφής]],'Συντελεστές θερμοπερατότητας'!$A$3:$B$34,2,FALSE),0)</f>
        <v>0</v>
      </c>
      <c r="S82" s="54"/>
      <c r="T82" s="80">
        <f>IFERROR(VLOOKUP(Table16[[#This Row],[Επιλογή Δαπέδου σε επαφή με αέρα]],'Συντελεστές θερμοπερατότητας'!$A$3:$B$34,2,FALSE),0)</f>
        <v>0</v>
      </c>
      <c r="U82" s="54"/>
      <c r="V82" s="80">
        <f>IFERROR(VLOOKUP(Table16[[#This Row],[Επιλογή Δαπέδου σε επαφή με έδαφος]],'Συντελεστές θερμοπερατότητας'!$A$3:$B$34,2,FALSE),0)</f>
        <v>0</v>
      </c>
      <c r="W82" s="54"/>
      <c r="X82" s="80">
        <f>IFERROR(VLOOKUP(Table16[[#This Row],[Επιλογή τουβλοδομής]],'Συντελεστές θερμοπερατότητας'!$A$3:$B$34,2,FALSE),0)</f>
        <v>0</v>
      </c>
      <c r="Y82" s="54"/>
      <c r="Z82" s="80">
        <f>IFERROR(VLOOKUP(Table16[[#This Row],[Επιλογή φέρουσας]],'Συντελεστές θερμοπερατότητας'!$A$3:$B$34,2,FALSE), 0)</f>
        <v>0</v>
      </c>
      <c r="AA82" s="54"/>
      <c r="AB82" s="88" t="str">
        <f>IFERROR(VLOOKUP(Table16[[#This Row],[Περίοδος μελέτης κτιρίου - αφορά κουφώματα]],'Συντελεστές θερμοπερατότητας'!$A$40:$B$42,2,FALSE),"")</f>
        <v/>
      </c>
      <c r="AC8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2" s="88" t="str">
        <f>IFERROR(Table25[[#This Row],[Εμβαδόν κουφώματος]]*Table16[[#This Row],[Συντελεστής θερμοπερατότητας κουφώματος - λίστα]]/Table25[[#This Row],[Εμβαδόν κουφώματος]],"")</f>
        <v/>
      </c>
      <c r="AE8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2" s="80" t="str">
        <f>IFERROR(Table37[[#This Row],[Qβ.ολ]]/Table25[[#Totals],[Ανηγμένος όγκος (όγκος * πολλαπλασιαστής)]],"")</f>
        <v/>
      </c>
      <c r="AG82" s="80" t="str">
        <f>IFERROR((Table37[[#This Row],[qβ]]*Table25[[#This Row],[Όγκος διαμερίσματος]]+Table25[[#This Row],[Εμβαδόν κουφώματος]]*Table16[[#This Row],[U κουφώματος]]*Table25[[#This Row],[ΔΤ]]),"")</f>
        <v/>
      </c>
      <c r="AH82" s="80" t="str">
        <f>IFERROR(Table37[[#This Row],[Qi]]/Table37[[#Totals],[Qi]],"")</f>
        <v/>
      </c>
      <c r="AI82" s="84" t="str">
        <f>IFERROR(Table37[[#This Row],[εi]]*100,"")</f>
        <v/>
      </c>
      <c r="AJ82" s="90" t="str">
        <f>IFERROR(Table37[[#This Row],[πi]]%,"")</f>
        <v/>
      </c>
    </row>
    <row r="83" spans="1:36" x14ac:dyDescent="0.25">
      <c r="A83" s="58"/>
      <c r="B83" s="53"/>
      <c r="C83" s="54"/>
      <c r="D83" s="54"/>
      <c r="E83" s="54"/>
      <c r="F83" s="54"/>
      <c r="G83" s="54"/>
      <c r="H83" s="54"/>
      <c r="I83" s="54"/>
      <c r="J8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3" s="54"/>
      <c r="L8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3" s="82" t="str">
        <f>IFERROR(IF(Table25[[#This Row],[Διαμέρισμα]]="","",VLOOKUP($D$1,'Sheet1 (2)'!A81:D925,4,FALSE)),"")</f>
        <v/>
      </c>
      <c r="N83" s="80" t="str">
        <f>IF(Table25[[#This Row],[Διαμέρισμα]]="","",21)</f>
        <v/>
      </c>
      <c r="O83" s="84" t="str">
        <f>IFERROR(IF(Table25[[#This Row],[Εμβαδόν Τουβλοδομής (εξωτερική τοιχοποιία)]]="","",VLOOKUP($D$1,'Sheet1 (2)'!$A$1:$E$846,5,FALSE)),"")</f>
        <v/>
      </c>
      <c r="P83" s="84" t="str">
        <f>IFERROR(Table25[[#This Row],[Εσωτερική θερμοκρασία]]-Table25[[#This Row],[Εξωτερική θερμοκρασία]],"")</f>
        <v/>
      </c>
      <c r="Q83" s="60"/>
      <c r="R83" s="80">
        <f>IFERROR(VLOOKUP(Table16[[#This Row],[Επιλογή οροφής]],'Συντελεστές θερμοπερατότητας'!$A$3:$B$34,2,FALSE),0)</f>
        <v>0</v>
      </c>
      <c r="S83" s="54"/>
      <c r="T83" s="80">
        <f>IFERROR(VLOOKUP(Table16[[#This Row],[Επιλογή Δαπέδου σε επαφή με αέρα]],'Συντελεστές θερμοπερατότητας'!$A$3:$B$34,2,FALSE),0)</f>
        <v>0</v>
      </c>
      <c r="U83" s="54"/>
      <c r="V83" s="80">
        <f>IFERROR(VLOOKUP(Table16[[#This Row],[Επιλογή Δαπέδου σε επαφή με έδαφος]],'Συντελεστές θερμοπερατότητας'!$A$3:$B$34,2,FALSE),0)</f>
        <v>0</v>
      </c>
      <c r="W83" s="54"/>
      <c r="X83" s="80">
        <f>IFERROR(VLOOKUP(Table16[[#This Row],[Επιλογή τουβλοδομής]],'Συντελεστές θερμοπερατότητας'!$A$3:$B$34,2,FALSE),0)</f>
        <v>0</v>
      </c>
      <c r="Y83" s="54"/>
      <c r="Z83" s="80">
        <f>IFERROR(VLOOKUP(Table16[[#This Row],[Επιλογή φέρουσας]],'Συντελεστές θερμοπερατότητας'!$A$3:$B$34,2,FALSE), 0)</f>
        <v>0</v>
      </c>
      <c r="AA83" s="54"/>
      <c r="AB83" s="88" t="str">
        <f>IFERROR(VLOOKUP(Table16[[#This Row],[Περίοδος μελέτης κτιρίου - αφορά κουφώματα]],'Συντελεστές θερμοπερατότητας'!$A$40:$B$42,2,FALSE),"")</f>
        <v/>
      </c>
      <c r="AC8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3" s="88" t="str">
        <f>IFERROR(Table25[[#This Row],[Εμβαδόν κουφώματος]]*Table16[[#This Row],[Συντελεστής θερμοπερατότητας κουφώματος - λίστα]]/Table25[[#This Row],[Εμβαδόν κουφώματος]],"")</f>
        <v/>
      </c>
      <c r="AE8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3" s="80" t="str">
        <f>IFERROR(Table37[[#This Row],[Qβ.ολ]]/Table25[[#Totals],[Ανηγμένος όγκος (όγκος * πολλαπλασιαστής)]],"")</f>
        <v/>
      </c>
      <c r="AG83" s="80" t="str">
        <f>IFERROR((Table37[[#This Row],[qβ]]*Table25[[#This Row],[Όγκος διαμερίσματος]]+Table25[[#This Row],[Εμβαδόν κουφώματος]]*Table16[[#This Row],[U κουφώματος]]*Table25[[#This Row],[ΔΤ]]),"")</f>
        <v/>
      </c>
      <c r="AH83" s="80" t="str">
        <f>IFERROR(Table37[[#This Row],[Qi]]/Table37[[#Totals],[Qi]],"")</f>
        <v/>
      </c>
      <c r="AI83" s="84" t="str">
        <f>IFERROR(Table37[[#This Row],[εi]]*100,"")</f>
        <v/>
      </c>
      <c r="AJ83" s="90" t="str">
        <f>IFERROR(Table37[[#This Row],[πi]]%,"")</f>
        <v/>
      </c>
    </row>
    <row r="84" spans="1:36" x14ac:dyDescent="0.25">
      <c r="A84" s="58"/>
      <c r="B84" s="53"/>
      <c r="C84" s="54"/>
      <c r="D84" s="54"/>
      <c r="E84" s="54"/>
      <c r="F84" s="54"/>
      <c r="G84" s="54"/>
      <c r="H84" s="54"/>
      <c r="I84" s="54"/>
      <c r="J84"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4" s="54"/>
      <c r="L84"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4" s="82" t="str">
        <f>IFERROR(IF(Table25[[#This Row],[Διαμέρισμα]]="","",VLOOKUP($D$1,'Sheet1 (2)'!A82:D926,4,FALSE)),"")</f>
        <v/>
      </c>
      <c r="N84" s="80" t="str">
        <f>IF(Table25[[#This Row],[Διαμέρισμα]]="","",21)</f>
        <v/>
      </c>
      <c r="O84" s="84" t="str">
        <f>IFERROR(IF(Table25[[#This Row],[Εμβαδόν Τουβλοδομής (εξωτερική τοιχοποιία)]]="","",VLOOKUP($D$1,'Sheet1 (2)'!$A$1:$E$846,5,FALSE)),"")</f>
        <v/>
      </c>
      <c r="P84" s="84" t="str">
        <f>IFERROR(Table25[[#This Row],[Εσωτερική θερμοκρασία]]-Table25[[#This Row],[Εξωτερική θερμοκρασία]],"")</f>
        <v/>
      </c>
      <c r="Q84" s="60"/>
      <c r="R84" s="80">
        <f>IFERROR(VLOOKUP(Table16[[#This Row],[Επιλογή οροφής]],'Συντελεστές θερμοπερατότητας'!$A$3:$B$34,2,FALSE),0)</f>
        <v>0</v>
      </c>
      <c r="S84" s="54"/>
      <c r="T84" s="80">
        <f>IFERROR(VLOOKUP(Table16[[#This Row],[Επιλογή Δαπέδου σε επαφή με αέρα]],'Συντελεστές θερμοπερατότητας'!$A$3:$B$34,2,FALSE),0)</f>
        <v>0</v>
      </c>
      <c r="U84" s="54"/>
      <c r="V84" s="80">
        <f>IFERROR(VLOOKUP(Table16[[#This Row],[Επιλογή Δαπέδου σε επαφή με έδαφος]],'Συντελεστές θερμοπερατότητας'!$A$3:$B$34,2,FALSE),0)</f>
        <v>0</v>
      </c>
      <c r="W84" s="54"/>
      <c r="X84" s="80">
        <f>IFERROR(VLOOKUP(Table16[[#This Row],[Επιλογή τουβλοδομής]],'Συντελεστές θερμοπερατότητας'!$A$3:$B$34,2,FALSE),0)</f>
        <v>0</v>
      </c>
      <c r="Y84" s="54"/>
      <c r="Z84" s="80">
        <f>IFERROR(VLOOKUP(Table16[[#This Row],[Επιλογή φέρουσας]],'Συντελεστές θερμοπερατότητας'!$A$3:$B$34,2,FALSE), 0)</f>
        <v>0</v>
      </c>
      <c r="AA84" s="54"/>
      <c r="AB84" s="88" t="str">
        <f>IFERROR(VLOOKUP(Table16[[#This Row],[Περίοδος μελέτης κτιρίου - αφορά κουφώματα]],'Συντελεστές θερμοπερατότητας'!$A$40:$B$42,2,FALSE),"")</f>
        <v/>
      </c>
      <c r="AC84"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4" s="88" t="str">
        <f>IFERROR(Table25[[#This Row],[Εμβαδόν κουφώματος]]*Table16[[#This Row],[Συντελεστής θερμοπερατότητας κουφώματος - λίστα]]/Table25[[#This Row],[Εμβαδόν κουφώματος]],"")</f>
        <v/>
      </c>
      <c r="AE84"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4" s="80" t="str">
        <f>IFERROR(Table37[[#This Row],[Qβ.ολ]]/Table25[[#Totals],[Ανηγμένος όγκος (όγκος * πολλαπλασιαστής)]],"")</f>
        <v/>
      </c>
      <c r="AG84" s="80" t="str">
        <f>IFERROR((Table37[[#This Row],[qβ]]*Table25[[#This Row],[Όγκος διαμερίσματος]]+Table25[[#This Row],[Εμβαδόν κουφώματος]]*Table16[[#This Row],[U κουφώματος]]*Table25[[#This Row],[ΔΤ]]),"")</f>
        <v/>
      </c>
      <c r="AH84" s="80" t="str">
        <f>IFERROR(Table37[[#This Row],[Qi]]/Table37[[#Totals],[Qi]],"")</f>
        <v/>
      </c>
      <c r="AI84" s="84" t="str">
        <f>IFERROR(Table37[[#This Row],[εi]]*100,"")</f>
        <v/>
      </c>
      <c r="AJ84" s="90" t="str">
        <f>IFERROR(Table37[[#This Row],[πi]]%,"")</f>
        <v/>
      </c>
    </row>
    <row r="85" spans="1:36" x14ac:dyDescent="0.25">
      <c r="A85" s="58"/>
      <c r="B85" s="53"/>
      <c r="C85" s="54"/>
      <c r="D85" s="54"/>
      <c r="E85" s="54"/>
      <c r="F85" s="54"/>
      <c r="G85" s="54"/>
      <c r="H85" s="54"/>
      <c r="I85" s="54"/>
      <c r="J8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5" s="54"/>
      <c r="L8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5" s="82" t="str">
        <f>IFERROR(IF(Table25[[#This Row],[Διαμέρισμα]]="","",VLOOKUP($D$1,'Sheet1 (2)'!A83:D927,4,FALSE)),"")</f>
        <v/>
      </c>
      <c r="N85" s="80" t="str">
        <f>IF(Table25[[#This Row],[Διαμέρισμα]]="","",21)</f>
        <v/>
      </c>
      <c r="O85" s="84" t="str">
        <f>IFERROR(IF(Table25[[#This Row],[Εμβαδόν Τουβλοδομής (εξωτερική τοιχοποιία)]]="","",VLOOKUP($D$1,'Sheet1 (2)'!$A$1:$E$846,5,FALSE)),"")</f>
        <v/>
      </c>
      <c r="P85" s="84" t="str">
        <f>IFERROR(Table25[[#This Row],[Εσωτερική θερμοκρασία]]-Table25[[#This Row],[Εξωτερική θερμοκρασία]],"")</f>
        <v/>
      </c>
      <c r="Q85" s="60"/>
      <c r="R85" s="80">
        <f>IFERROR(VLOOKUP(Table16[[#This Row],[Επιλογή οροφής]],'Συντελεστές θερμοπερατότητας'!$A$3:$B$34,2,FALSE),0)</f>
        <v>0</v>
      </c>
      <c r="S85" s="54"/>
      <c r="T85" s="80">
        <f>IFERROR(VLOOKUP(Table16[[#This Row],[Επιλογή Δαπέδου σε επαφή με αέρα]],'Συντελεστές θερμοπερατότητας'!$A$3:$B$34,2,FALSE),0)</f>
        <v>0</v>
      </c>
      <c r="U85" s="54"/>
      <c r="V85" s="80">
        <f>IFERROR(VLOOKUP(Table16[[#This Row],[Επιλογή Δαπέδου σε επαφή με έδαφος]],'Συντελεστές θερμοπερατότητας'!$A$3:$B$34,2,FALSE),0)</f>
        <v>0</v>
      </c>
      <c r="W85" s="54"/>
      <c r="X85" s="80">
        <f>IFERROR(VLOOKUP(Table16[[#This Row],[Επιλογή τουβλοδομής]],'Συντελεστές θερμοπερατότητας'!$A$3:$B$34,2,FALSE),0)</f>
        <v>0</v>
      </c>
      <c r="Y85" s="54"/>
      <c r="Z85" s="80">
        <f>IFERROR(VLOOKUP(Table16[[#This Row],[Επιλογή φέρουσας]],'Συντελεστές θερμοπερατότητας'!$A$3:$B$34,2,FALSE), 0)</f>
        <v>0</v>
      </c>
      <c r="AA85" s="54"/>
      <c r="AB85" s="88" t="str">
        <f>IFERROR(VLOOKUP(Table16[[#This Row],[Περίοδος μελέτης κτιρίου - αφορά κουφώματα]],'Συντελεστές θερμοπερατότητας'!$A$40:$B$42,2,FALSE),"")</f>
        <v/>
      </c>
      <c r="AC8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5" s="88" t="str">
        <f>IFERROR(Table25[[#This Row],[Εμβαδόν κουφώματος]]*Table16[[#This Row],[Συντελεστής θερμοπερατότητας κουφώματος - λίστα]]/Table25[[#This Row],[Εμβαδόν κουφώματος]],"")</f>
        <v/>
      </c>
      <c r="AE8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5" s="80" t="str">
        <f>IFERROR(Table37[[#This Row],[Qβ.ολ]]/Table25[[#Totals],[Ανηγμένος όγκος (όγκος * πολλαπλασιαστής)]],"")</f>
        <v/>
      </c>
      <c r="AG85" s="80" t="str">
        <f>IFERROR((Table37[[#This Row],[qβ]]*Table25[[#This Row],[Όγκος διαμερίσματος]]+Table25[[#This Row],[Εμβαδόν κουφώματος]]*Table16[[#This Row],[U κουφώματος]]*Table25[[#This Row],[ΔΤ]]),"")</f>
        <v/>
      </c>
      <c r="AH85" s="80" t="str">
        <f>IFERROR(Table37[[#This Row],[Qi]]/Table37[[#Totals],[Qi]],"")</f>
        <v/>
      </c>
      <c r="AI85" s="84" t="str">
        <f>IFERROR(Table37[[#This Row],[εi]]*100,"")</f>
        <v/>
      </c>
      <c r="AJ85" s="90" t="str">
        <f>IFERROR(Table37[[#This Row],[πi]]%,"")</f>
        <v/>
      </c>
    </row>
    <row r="86" spans="1:36" x14ac:dyDescent="0.25">
      <c r="A86" s="58"/>
      <c r="B86" s="53"/>
      <c r="C86" s="54"/>
      <c r="D86" s="54"/>
      <c r="E86" s="54"/>
      <c r="F86" s="54"/>
      <c r="G86" s="54"/>
      <c r="H86" s="54"/>
      <c r="I86" s="54"/>
      <c r="J8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6" s="54"/>
      <c r="L8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6" s="82" t="str">
        <f>IFERROR(IF(Table25[[#This Row],[Διαμέρισμα]]="","",VLOOKUP($D$1,'Sheet1 (2)'!A84:D928,4,FALSE)),"")</f>
        <v/>
      </c>
      <c r="N86" s="80" t="str">
        <f>IF(Table25[[#This Row],[Διαμέρισμα]]="","",21)</f>
        <v/>
      </c>
      <c r="O86" s="84" t="str">
        <f>IFERROR(IF(Table25[[#This Row],[Εμβαδόν Τουβλοδομής (εξωτερική τοιχοποιία)]]="","",VLOOKUP($D$1,'Sheet1 (2)'!$A$1:$E$846,5,FALSE)),"")</f>
        <v/>
      </c>
      <c r="P86" s="84" t="str">
        <f>IFERROR(Table25[[#This Row],[Εσωτερική θερμοκρασία]]-Table25[[#This Row],[Εξωτερική θερμοκρασία]],"")</f>
        <v/>
      </c>
      <c r="Q86" s="60"/>
      <c r="R86" s="80">
        <f>IFERROR(VLOOKUP(Table16[[#This Row],[Επιλογή οροφής]],'Συντελεστές θερμοπερατότητας'!$A$3:$B$34,2,FALSE),0)</f>
        <v>0</v>
      </c>
      <c r="S86" s="54"/>
      <c r="T86" s="80">
        <f>IFERROR(VLOOKUP(Table16[[#This Row],[Επιλογή Δαπέδου σε επαφή με αέρα]],'Συντελεστές θερμοπερατότητας'!$A$3:$B$34,2,FALSE),0)</f>
        <v>0</v>
      </c>
      <c r="U86" s="54"/>
      <c r="V86" s="80">
        <f>IFERROR(VLOOKUP(Table16[[#This Row],[Επιλογή Δαπέδου σε επαφή με έδαφος]],'Συντελεστές θερμοπερατότητας'!$A$3:$B$34,2,FALSE),0)</f>
        <v>0</v>
      </c>
      <c r="W86" s="54"/>
      <c r="X86" s="80">
        <f>IFERROR(VLOOKUP(Table16[[#This Row],[Επιλογή τουβλοδομής]],'Συντελεστές θερμοπερατότητας'!$A$3:$B$34,2,FALSE),0)</f>
        <v>0</v>
      </c>
      <c r="Y86" s="54"/>
      <c r="Z86" s="80">
        <f>IFERROR(VLOOKUP(Table16[[#This Row],[Επιλογή φέρουσας]],'Συντελεστές θερμοπερατότητας'!$A$3:$B$34,2,FALSE), 0)</f>
        <v>0</v>
      </c>
      <c r="AA86" s="54"/>
      <c r="AB86" s="88" t="str">
        <f>IFERROR(VLOOKUP(Table16[[#This Row],[Περίοδος μελέτης κτιρίου - αφορά κουφώματα]],'Συντελεστές θερμοπερατότητας'!$A$40:$B$42,2,FALSE),"")</f>
        <v/>
      </c>
      <c r="AC8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6" s="88" t="str">
        <f>IFERROR(Table25[[#This Row],[Εμβαδόν κουφώματος]]*Table16[[#This Row],[Συντελεστής θερμοπερατότητας κουφώματος - λίστα]]/Table25[[#This Row],[Εμβαδόν κουφώματος]],"")</f>
        <v/>
      </c>
      <c r="AE8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6" s="80" t="str">
        <f>IFERROR(Table37[[#This Row],[Qβ.ολ]]/Table25[[#Totals],[Ανηγμένος όγκος (όγκος * πολλαπλασιαστής)]],"")</f>
        <v/>
      </c>
      <c r="AG86" s="80" t="str">
        <f>IFERROR((Table37[[#This Row],[qβ]]*Table25[[#This Row],[Όγκος διαμερίσματος]]+Table25[[#This Row],[Εμβαδόν κουφώματος]]*Table16[[#This Row],[U κουφώματος]]*Table25[[#This Row],[ΔΤ]]),"")</f>
        <v/>
      </c>
      <c r="AH86" s="80" t="str">
        <f>IFERROR(Table37[[#This Row],[Qi]]/Table37[[#Totals],[Qi]],"")</f>
        <v/>
      </c>
      <c r="AI86" s="84" t="str">
        <f>IFERROR(Table37[[#This Row],[εi]]*100,"")</f>
        <v/>
      </c>
      <c r="AJ86" s="90" t="str">
        <f>IFERROR(Table37[[#This Row],[πi]]%,"")</f>
        <v/>
      </c>
    </row>
    <row r="87" spans="1:36" x14ac:dyDescent="0.25">
      <c r="A87" s="58"/>
      <c r="B87" s="53"/>
      <c r="C87" s="54"/>
      <c r="D87" s="54"/>
      <c r="E87" s="54"/>
      <c r="F87" s="54"/>
      <c r="G87" s="54"/>
      <c r="H87" s="54"/>
      <c r="I87" s="54"/>
      <c r="J8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7" s="54"/>
      <c r="L8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7" s="82" t="str">
        <f>IFERROR(IF(Table25[[#This Row],[Διαμέρισμα]]="","",VLOOKUP($D$1,'Sheet1 (2)'!A85:D929,4,FALSE)),"")</f>
        <v/>
      </c>
      <c r="N87" s="80" t="str">
        <f>IF(Table25[[#This Row],[Διαμέρισμα]]="","",21)</f>
        <v/>
      </c>
      <c r="O87" s="84" t="str">
        <f>IFERROR(IF(Table25[[#This Row],[Εμβαδόν Τουβλοδομής (εξωτερική τοιχοποιία)]]="","",VLOOKUP($D$1,'Sheet1 (2)'!$A$1:$E$846,5,FALSE)),"")</f>
        <v/>
      </c>
      <c r="P87" s="84" t="str">
        <f>IFERROR(Table25[[#This Row],[Εσωτερική θερμοκρασία]]-Table25[[#This Row],[Εξωτερική θερμοκρασία]],"")</f>
        <v/>
      </c>
      <c r="Q87" s="60"/>
      <c r="R87" s="80">
        <f>IFERROR(VLOOKUP(Table16[[#This Row],[Επιλογή οροφής]],'Συντελεστές θερμοπερατότητας'!$A$3:$B$34,2,FALSE),0)</f>
        <v>0</v>
      </c>
      <c r="S87" s="54"/>
      <c r="T87" s="80">
        <f>IFERROR(VLOOKUP(Table16[[#This Row],[Επιλογή Δαπέδου σε επαφή με αέρα]],'Συντελεστές θερμοπερατότητας'!$A$3:$B$34,2,FALSE),0)</f>
        <v>0</v>
      </c>
      <c r="U87" s="54"/>
      <c r="V87" s="80">
        <f>IFERROR(VLOOKUP(Table16[[#This Row],[Επιλογή Δαπέδου σε επαφή με έδαφος]],'Συντελεστές θερμοπερατότητας'!$A$3:$B$34,2,FALSE),0)</f>
        <v>0</v>
      </c>
      <c r="W87" s="54"/>
      <c r="X87" s="80">
        <f>IFERROR(VLOOKUP(Table16[[#This Row],[Επιλογή τουβλοδομής]],'Συντελεστές θερμοπερατότητας'!$A$3:$B$34,2,FALSE),0)</f>
        <v>0</v>
      </c>
      <c r="Y87" s="54"/>
      <c r="Z87" s="80">
        <f>IFERROR(VLOOKUP(Table16[[#This Row],[Επιλογή φέρουσας]],'Συντελεστές θερμοπερατότητας'!$A$3:$B$34,2,FALSE), 0)</f>
        <v>0</v>
      </c>
      <c r="AA87" s="54"/>
      <c r="AB87" s="88" t="str">
        <f>IFERROR(VLOOKUP(Table16[[#This Row],[Περίοδος μελέτης κτιρίου - αφορά κουφώματα]],'Συντελεστές θερμοπερατότητας'!$A$40:$B$42,2,FALSE),"")</f>
        <v/>
      </c>
      <c r="AC8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7" s="88" t="str">
        <f>IFERROR(Table25[[#This Row],[Εμβαδόν κουφώματος]]*Table16[[#This Row],[Συντελεστής θερμοπερατότητας κουφώματος - λίστα]]/Table25[[#This Row],[Εμβαδόν κουφώματος]],"")</f>
        <v/>
      </c>
      <c r="AE8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7" s="80" t="str">
        <f>IFERROR(Table37[[#This Row],[Qβ.ολ]]/Table25[[#Totals],[Ανηγμένος όγκος (όγκος * πολλαπλασιαστής)]],"")</f>
        <v/>
      </c>
      <c r="AG87" s="80" t="str">
        <f>IFERROR((Table37[[#This Row],[qβ]]*Table25[[#This Row],[Όγκος διαμερίσματος]]+Table25[[#This Row],[Εμβαδόν κουφώματος]]*Table16[[#This Row],[U κουφώματος]]*Table25[[#This Row],[ΔΤ]]),"")</f>
        <v/>
      </c>
      <c r="AH87" s="80" t="str">
        <f>IFERROR(Table37[[#This Row],[Qi]]/Table37[[#Totals],[Qi]],"")</f>
        <v/>
      </c>
      <c r="AI87" s="84" t="str">
        <f>IFERROR(Table37[[#This Row],[εi]]*100,"")</f>
        <v/>
      </c>
      <c r="AJ87" s="90" t="str">
        <f>IFERROR(Table37[[#This Row],[πi]]%,"")</f>
        <v/>
      </c>
    </row>
    <row r="88" spans="1:36" x14ac:dyDescent="0.25">
      <c r="A88" s="58"/>
      <c r="B88" s="53"/>
      <c r="C88" s="54"/>
      <c r="D88" s="54"/>
      <c r="E88" s="54"/>
      <c r="F88" s="54"/>
      <c r="G88" s="54"/>
      <c r="H88" s="54"/>
      <c r="I88" s="54"/>
      <c r="J8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8" s="54"/>
      <c r="L8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8" s="82" t="str">
        <f>IFERROR(IF(Table25[[#This Row],[Διαμέρισμα]]="","",VLOOKUP($D$1,'Sheet1 (2)'!A86:D930,4,FALSE)),"")</f>
        <v/>
      </c>
      <c r="N88" s="80" t="str">
        <f>IF(Table25[[#This Row],[Διαμέρισμα]]="","",21)</f>
        <v/>
      </c>
      <c r="O88" s="84" t="str">
        <f>IFERROR(IF(Table25[[#This Row],[Εμβαδόν Τουβλοδομής (εξωτερική τοιχοποιία)]]="","",VLOOKUP($D$1,'Sheet1 (2)'!$A$1:$E$846,5,FALSE)),"")</f>
        <v/>
      </c>
      <c r="P88" s="84" t="str">
        <f>IFERROR(Table25[[#This Row],[Εσωτερική θερμοκρασία]]-Table25[[#This Row],[Εξωτερική θερμοκρασία]],"")</f>
        <v/>
      </c>
      <c r="Q88" s="60"/>
      <c r="R88" s="80">
        <f>IFERROR(VLOOKUP(Table16[[#This Row],[Επιλογή οροφής]],'Συντελεστές θερμοπερατότητας'!$A$3:$B$34,2,FALSE),0)</f>
        <v>0</v>
      </c>
      <c r="S88" s="54"/>
      <c r="T88" s="80">
        <f>IFERROR(VLOOKUP(Table16[[#This Row],[Επιλογή Δαπέδου σε επαφή με αέρα]],'Συντελεστές θερμοπερατότητας'!$A$3:$B$34,2,FALSE),0)</f>
        <v>0</v>
      </c>
      <c r="U88" s="54"/>
      <c r="V88" s="80">
        <f>IFERROR(VLOOKUP(Table16[[#This Row],[Επιλογή Δαπέδου σε επαφή με έδαφος]],'Συντελεστές θερμοπερατότητας'!$A$3:$B$34,2,FALSE),0)</f>
        <v>0</v>
      </c>
      <c r="W88" s="54"/>
      <c r="X88" s="80">
        <f>IFERROR(VLOOKUP(Table16[[#This Row],[Επιλογή τουβλοδομής]],'Συντελεστές θερμοπερατότητας'!$A$3:$B$34,2,FALSE),0)</f>
        <v>0</v>
      </c>
      <c r="Y88" s="54"/>
      <c r="Z88" s="80">
        <f>IFERROR(VLOOKUP(Table16[[#This Row],[Επιλογή φέρουσας]],'Συντελεστές θερμοπερατότητας'!$A$3:$B$34,2,FALSE), 0)</f>
        <v>0</v>
      </c>
      <c r="AA88" s="54"/>
      <c r="AB88" s="88" t="str">
        <f>IFERROR(VLOOKUP(Table16[[#This Row],[Περίοδος μελέτης κτιρίου - αφορά κουφώματα]],'Συντελεστές θερμοπερατότητας'!$A$40:$B$42,2,FALSE),"")</f>
        <v/>
      </c>
      <c r="AC8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8" s="88" t="str">
        <f>IFERROR(Table25[[#This Row],[Εμβαδόν κουφώματος]]*Table16[[#This Row],[Συντελεστής θερμοπερατότητας κουφώματος - λίστα]]/Table25[[#This Row],[Εμβαδόν κουφώματος]],"")</f>
        <v/>
      </c>
      <c r="AE8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8" s="80" t="str">
        <f>IFERROR(Table37[[#This Row],[Qβ.ολ]]/Table25[[#Totals],[Ανηγμένος όγκος (όγκος * πολλαπλασιαστής)]],"")</f>
        <v/>
      </c>
      <c r="AG88" s="80" t="str">
        <f>IFERROR((Table37[[#This Row],[qβ]]*Table25[[#This Row],[Όγκος διαμερίσματος]]+Table25[[#This Row],[Εμβαδόν κουφώματος]]*Table16[[#This Row],[U κουφώματος]]*Table25[[#This Row],[ΔΤ]]),"")</f>
        <v/>
      </c>
      <c r="AH88" s="80" t="str">
        <f>IFERROR(Table37[[#This Row],[Qi]]/Table37[[#Totals],[Qi]],"")</f>
        <v/>
      </c>
      <c r="AI88" s="84" t="str">
        <f>IFERROR(Table37[[#This Row],[εi]]*100,"")</f>
        <v/>
      </c>
      <c r="AJ88" s="90" t="str">
        <f>IFERROR(Table37[[#This Row],[πi]]%,"")</f>
        <v/>
      </c>
    </row>
    <row r="89" spans="1:36" x14ac:dyDescent="0.25">
      <c r="A89" s="58"/>
      <c r="B89" s="53"/>
      <c r="C89" s="54"/>
      <c r="D89" s="54"/>
      <c r="E89" s="54"/>
      <c r="F89" s="54"/>
      <c r="G89" s="54"/>
      <c r="H89" s="54"/>
      <c r="I89" s="54"/>
      <c r="J8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89" s="54"/>
      <c r="L8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89" s="82" t="str">
        <f>IFERROR(IF(Table25[[#This Row],[Διαμέρισμα]]="","",VLOOKUP($D$1,'Sheet1 (2)'!A87:D931,4,FALSE)),"")</f>
        <v/>
      </c>
      <c r="N89" s="80" t="str">
        <f>IF(Table25[[#This Row],[Διαμέρισμα]]="","",21)</f>
        <v/>
      </c>
      <c r="O89" s="84" t="str">
        <f>IFERROR(IF(Table25[[#This Row],[Εμβαδόν Τουβλοδομής (εξωτερική τοιχοποιία)]]="","",VLOOKUP($D$1,'Sheet1 (2)'!$A$1:$E$846,5,FALSE)),"")</f>
        <v/>
      </c>
      <c r="P89" s="84" t="str">
        <f>IFERROR(Table25[[#This Row],[Εσωτερική θερμοκρασία]]-Table25[[#This Row],[Εξωτερική θερμοκρασία]],"")</f>
        <v/>
      </c>
      <c r="Q89" s="60"/>
      <c r="R89" s="80">
        <f>IFERROR(VLOOKUP(Table16[[#This Row],[Επιλογή οροφής]],'Συντελεστές θερμοπερατότητας'!$A$3:$B$34,2,FALSE),0)</f>
        <v>0</v>
      </c>
      <c r="S89" s="54"/>
      <c r="T89" s="80">
        <f>IFERROR(VLOOKUP(Table16[[#This Row],[Επιλογή Δαπέδου σε επαφή με αέρα]],'Συντελεστές θερμοπερατότητας'!$A$3:$B$34,2,FALSE),0)</f>
        <v>0</v>
      </c>
      <c r="U89" s="54"/>
      <c r="V89" s="80">
        <f>IFERROR(VLOOKUP(Table16[[#This Row],[Επιλογή Δαπέδου σε επαφή με έδαφος]],'Συντελεστές θερμοπερατότητας'!$A$3:$B$34,2,FALSE),0)</f>
        <v>0</v>
      </c>
      <c r="W89" s="54"/>
      <c r="X89" s="80">
        <f>IFERROR(VLOOKUP(Table16[[#This Row],[Επιλογή τουβλοδομής]],'Συντελεστές θερμοπερατότητας'!$A$3:$B$34,2,FALSE),0)</f>
        <v>0</v>
      </c>
      <c r="Y89" s="54"/>
      <c r="Z89" s="80">
        <f>IFERROR(VLOOKUP(Table16[[#This Row],[Επιλογή φέρουσας]],'Συντελεστές θερμοπερατότητας'!$A$3:$B$34,2,FALSE), 0)</f>
        <v>0</v>
      </c>
      <c r="AA89" s="54"/>
      <c r="AB89" s="88" t="str">
        <f>IFERROR(VLOOKUP(Table16[[#This Row],[Περίοδος μελέτης κτιρίου - αφορά κουφώματα]],'Συντελεστές θερμοπερατότητας'!$A$40:$B$42,2,FALSE),"")</f>
        <v/>
      </c>
      <c r="AC8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89" s="88" t="str">
        <f>IFERROR(Table25[[#This Row],[Εμβαδόν κουφώματος]]*Table16[[#This Row],[Συντελεστής θερμοπερατότητας κουφώματος - λίστα]]/Table25[[#This Row],[Εμβαδόν κουφώματος]],"")</f>
        <v/>
      </c>
      <c r="AE8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89" s="80" t="str">
        <f>IFERROR(Table37[[#This Row],[Qβ.ολ]]/Table25[[#Totals],[Ανηγμένος όγκος (όγκος * πολλαπλασιαστής)]],"")</f>
        <v/>
      </c>
      <c r="AG89" s="80" t="str">
        <f>IFERROR((Table37[[#This Row],[qβ]]*Table25[[#This Row],[Όγκος διαμερίσματος]]+Table25[[#This Row],[Εμβαδόν κουφώματος]]*Table16[[#This Row],[U κουφώματος]]*Table25[[#This Row],[ΔΤ]]),"")</f>
        <v/>
      </c>
      <c r="AH89" s="80" t="str">
        <f>IFERROR(Table37[[#This Row],[Qi]]/Table37[[#Totals],[Qi]],"")</f>
        <v/>
      </c>
      <c r="AI89" s="84" t="str">
        <f>IFERROR(Table37[[#This Row],[εi]]*100,"")</f>
        <v/>
      </c>
      <c r="AJ89" s="90" t="str">
        <f>IFERROR(Table37[[#This Row],[πi]]%,"")</f>
        <v/>
      </c>
    </row>
    <row r="90" spans="1:36" x14ac:dyDescent="0.25">
      <c r="A90" s="58"/>
      <c r="B90" s="53"/>
      <c r="C90" s="54"/>
      <c r="D90" s="54"/>
      <c r="E90" s="54"/>
      <c r="F90" s="54"/>
      <c r="G90" s="54"/>
      <c r="H90" s="54"/>
      <c r="I90" s="54"/>
      <c r="J9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0" s="54"/>
      <c r="L9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0" s="82" t="str">
        <f>IFERROR(IF(Table25[[#This Row],[Διαμέρισμα]]="","",VLOOKUP($D$1,'Sheet1 (2)'!A88:D932,4,FALSE)),"")</f>
        <v/>
      </c>
      <c r="N90" s="80" t="str">
        <f>IF(Table25[[#This Row],[Διαμέρισμα]]="","",21)</f>
        <v/>
      </c>
      <c r="O90" s="84" t="str">
        <f>IFERROR(IF(Table25[[#This Row],[Εμβαδόν Τουβλοδομής (εξωτερική τοιχοποιία)]]="","",VLOOKUP($D$1,'Sheet1 (2)'!$A$1:$E$846,5,FALSE)),"")</f>
        <v/>
      </c>
      <c r="P90" s="84" t="str">
        <f>IFERROR(Table25[[#This Row],[Εσωτερική θερμοκρασία]]-Table25[[#This Row],[Εξωτερική θερμοκρασία]],"")</f>
        <v/>
      </c>
      <c r="Q90" s="60"/>
      <c r="R90" s="80">
        <f>IFERROR(VLOOKUP(Table16[[#This Row],[Επιλογή οροφής]],'Συντελεστές θερμοπερατότητας'!$A$3:$B$34,2,FALSE),0)</f>
        <v>0</v>
      </c>
      <c r="S90" s="54"/>
      <c r="T90" s="80">
        <f>IFERROR(VLOOKUP(Table16[[#This Row],[Επιλογή Δαπέδου σε επαφή με αέρα]],'Συντελεστές θερμοπερατότητας'!$A$3:$B$34,2,FALSE),0)</f>
        <v>0</v>
      </c>
      <c r="U90" s="54"/>
      <c r="V90" s="80">
        <f>IFERROR(VLOOKUP(Table16[[#This Row],[Επιλογή Δαπέδου σε επαφή με έδαφος]],'Συντελεστές θερμοπερατότητας'!$A$3:$B$34,2,FALSE),0)</f>
        <v>0</v>
      </c>
      <c r="W90" s="54"/>
      <c r="X90" s="80">
        <f>IFERROR(VLOOKUP(Table16[[#This Row],[Επιλογή τουβλοδομής]],'Συντελεστές θερμοπερατότητας'!$A$3:$B$34,2,FALSE),0)</f>
        <v>0</v>
      </c>
      <c r="Y90" s="54"/>
      <c r="Z90" s="80">
        <f>IFERROR(VLOOKUP(Table16[[#This Row],[Επιλογή φέρουσας]],'Συντελεστές θερμοπερατότητας'!$A$3:$B$34,2,FALSE), 0)</f>
        <v>0</v>
      </c>
      <c r="AA90" s="54"/>
      <c r="AB90" s="88" t="str">
        <f>IFERROR(VLOOKUP(Table16[[#This Row],[Περίοδος μελέτης κτιρίου - αφορά κουφώματα]],'Συντελεστές θερμοπερατότητας'!$A$40:$B$42,2,FALSE),"")</f>
        <v/>
      </c>
      <c r="AC9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0" s="88" t="str">
        <f>IFERROR(Table25[[#This Row],[Εμβαδόν κουφώματος]]*Table16[[#This Row],[Συντελεστής θερμοπερατότητας κουφώματος - λίστα]]/Table25[[#This Row],[Εμβαδόν κουφώματος]],"")</f>
        <v/>
      </c>
      <c r="AE9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0" s="80" t="str">
        <f>IFERROR(Table37[[#This Row],[Qβ.ολ]]/Table25[[#Totals],[Ανηγμένος όγκος (όγκος * πολλαπλασιαστής)]],"")</f>
        <v/>
      </c>
      <c r="AG90" s="80" t="str">
        <f>IFERROR((Table37[[#This Row],[qβ]]*Table25[[#This Row],[Όγκος διαμερίσματος]]+Table25[[#This Row],[Εμβαδόν κουφώματος]]*Table16[[#This Row],[U κουφώματος]]*Table25[[#This Row],[ΔΤ]]),"")</f>
        <v/>
      </c>
      <c r="AH90" s="80" t="str">
        <f>IFERROR(Table37[[#This Row],[Qi]]/Table37[[#Totals],[Qi]],"")</f>
        <v/>
      </c>
      <c r="AI90" s="84" t="str">
        <f>IFERROR(Table37[[#This Row],[εi]]*100,"")</f>
        <v/>
      </c>
      <c r="AJ90" s="90" t="str">
        <f>IFERROR(Table37[[#This Row],[πi]]%,"")</f>
        <v/>
      </c>
    </row>
    <row r="91" spans="1:36" x14ac:dyDescent="0.25">
      <c r="A91" s="58"/>
      <c r="B91" s="53"/>
      <c r="C91" s="54"/>
      <c r="D91" s="54"/>
      <c r="E91" s="54"/>
      <c r="F91" s="54"/>
      <c r="G91" s="54"/>
      <c r="H91" s="54"/>
      <c r="I91" s="54"/>
      <c r="J9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1" s="54"/>
      <c r="L9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1" s="82" t="str">
        <f>IFERROR(IF(Table25[[#This Row],[Διαμέρισμα]]="","",VLOOKUP($D$1,'Sheet1 (2)'!A89:D933,4,FALSE)),"")</f>
        <v/>
      </c>
      <c r="N91" s="80" t="str">
        <f>IF(Table25[[#This Row],[Διαμέρισμα]]="","",21)</f>
        <v/>
      </c>
      <c r="O91" s="84" t="str">
        <f>IFERROR(IF(Table25[[#This Row],[Εμβαδόν Τουβλοδομής (εξωτερική τοιχοποιία)]]="","",VLOOKUP($D$1,'Sheet1 (2)'!$A$1:$E$846,5,FALSE)),"")</f>
        <v/>
      </c>
      <c r="P91" s="84" t="str">
        <f>IFERROR(Table25[[#This Row],[Εσωτερική θερμοκρασία]]-Table25[[#This Row],[Εξωτερική θερμοκρασία]],"")</f>
        <v/>
      </c>
      <c r="Q91" s="60"/>
      <c r="R91" s="80">
        <f>IFERROR(VLOOKUP(Table16[[#This Row],[Επιλογή οροφής]],'Συντελεστές θερμοπερατότητας'!$A$3:$B$34,2,FALSE),0)</f>
        <v>0</v>
      </c>
      <c r="S91" s="54"/>
      <c r="T91" s="80">
        <f>IFERROR(VLOOKUP(Table16[[#This Row],[Επιλογή Δαπέδου σε επαφή με αέρα]],'Συντελεστές θερμοπερατότητας'!$A$3:$B$34,2,FALSE),0)</f>
        <v>0</v>
      </c>
      <c r="U91" s="54"/>
      <c r="V91" s="80">
        <f>IFERROR(VLOOKUP(Table16[[#This Row],[Επιλογή Δαπέδου σε επαφή με έδαφος]],'Συντελεστές θερμοπερατότητας'!$A$3:$B$34,2,FALSE),0)</f>
        <v>0</v>
      </c>
      <c r="W91" s="54"/>
      <c r="X91" s="80">
        <f>IFERROR(VLOOKUP(Table16[[#This Row],[Επιλογή τουβλοδομής]],'Συντελεστές θερμοπερατότητας'!$A$3:$B$34,2,FALSE),0)</f>
        <v>0</v>
      </c>
      <c r="Y91" s="54"/>
      <c r="Z91" s="80">
        <f>IFERROR(VLOOKUP(Table16[[#This Row],[Επιλογή φέρουσας]],'Συντελεστές θερμοπερατότητας'!$A$3:$B$34,2,FALSE), 0)</f>
        <v>0</v>
      </c>
      <c r="AA91" s="54"/>
      <c r="AB91" s="88" t="str">
        <f>IFERROR(VLOOKUP(Table16[[#This Row],[Περίοδος μελέτης κτιρίου - αφορά κουφώματα]],'Συντελεστές θερμοπερατότητας'!$A$40:$B$42,2,FALSE),"")</f>
        <v/>
      </c>
      <c r="AC9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1" s="88" t="str">
        <f>IFERROR(Table25[[#This Row],[Εμβαδόν κουφώματος]]*Table16[[#This Row],[Συντελεστής θερμοπερατότητας κουφώματος - λίστα]]/Table25[[#This Row],[Εμβαδόν κουφώματος]],"")</f>
        <v/>
      </c>
      <c r="AE9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1" s="80" t="str">
        <f>IFERROR(Table37[[#This Row],[Qβ.ολ]]/Table25[[#Totals],[Ανηγμένος όγκος (όγκος * πολλαπλασιαστής)]],"")</f>
        <v/>
      </c>
      <c r="AG91" s="80" t="str">
        <f>IFERROR((Table37[[#This Row],[qβ]]*Table25[[#This Row],[Όγκος διαμερίσματος]]+Table25[[#This Row],[Εμβαδόν κουφώματος]]*Table16[[#This Row],[U κουφώματος]]*Table25[[#This Row],[ΔΤ]]),"")</f>
        <v/>
      </c>
      <c r="AH91" s="80" t="str">
        <f>IFERROR(Table37[[#This Row],[Qi]]/Table37[[#Totals],[Qi]],"")</f>
        <v/>
      </c>
      <c r="AI91" s="84" t="str">
        <f>IFERROR(Table37[[#This Row],[εi]]*100,"")</f>
        <v/>
      </c>
      <c r="AJ91" s="90" t="str">
        <f>IFERROR(Table37[[#This Row],[πi]]%,"")</f>
        <v/>
      </c>
    </row>
    <row r="92" spans="1:36" x14ac:dyDescent="0.25">
      <c r="A92" s="58"/>
      <c r="B92" s="53"/>
      <c r="C92" s="54"/>
      <c r="D92" s="54"/>
      <c r="E92" s="54"/>
      <c r="F92" s="54"/>
      <c r="G92" s="54"/>
      <c r="H92" s="54"/>
      <c r="I92" s="54"/>
      <c r="J9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2" s="54"/>
      <c r="L9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2" s="82" t="str">
        <f>IFERROR(IF(Table25[[#This Row],[Διαμέρισμα]]="","",VLOOKUP($D$1,'Sheet1 (2)'!A90:D934,4,FALSE)),"")</f>
        <v/>
      </c>
      <c r="N92" s="80" t="str">
        <f>IF(Table25[[#This Row],[Διαμέρισμα]]="","",21)</f>
        <v/>
      </c>
      <c r="O92" s="84" t="str">
        <f>IFERROR(IF(Table25[[#This Row],[Εμβαδόν Τουβλοδομής (εξωτερική τοιχοποιία)]]="","",VLOOKUP($D$1,'Sheet1 (2)'!$A$1:$E$846,5,FALSE)),"")</f>
        <v/>
      </c>
      <c r="P92" s="84" t="str">
        <f>IFERROR(Table25[[#This Row],[Εσωτερική θερμοκρασία]]-Table25[[#This Row],[Εξωτερική θερμοκρασία]],"")</f>
        <v/>
      </c>
      <c r="Q92" s="60"/>
      <c r="R92" s="80">
        <f>IFERROR(VLOOKUP(Table16[[#This Row],[Επιλογή οροφής]],'Συντελεστές θερμοπερατότητας'!$A$3:$B$34,2,FALSE),0)</f>
        <v>0</v>
      </c>
      <c r="S92" s="54"/>
      <c r="T92" s="80">
        <f>IFERROR(VLOOKUP(Table16[[#This Row],[Επιλογή Δαπέδου σε επαφή με αέρα]],'Συντελεστές θερμοπερατότητας'!$A$3:$B$34,2,FALSE),0)</f>
        <v>0</v>
      </c>
      <c r="U92" s="54"/>
      <c r="V92" s="80">
        <f>IFERROR(VLOOKUP(Table16[[#This Row],[Επιλογή Δαπέδου σε επαφή με έδαφος]],'Συντελεστές θερμοπερατότητας'!$A$3:$B$34,2,FALSE),0)</f>
        <v>0</v>
      </c>
      <c r="W92" s="54"/>
      <c r="X92" s="80">
        <f>IFERROR(VLOOKUP(Table16[[#This Row],[Επιλογή τουβλοδομής]],'Συντελεστές θερμοπερατότητας'!$A$3:$B$34,2,FALSE),0)</f>
        <v>0</v>
      </c>
      <c r="Y92" s="54"/>
      <c r="Z92" s="80">
        <f>IFERROR(VLOOKUP(Table16[[#This Row],[Επιλογή φέρουσας]],'Συντελεστές θερμοπερατότητας'!$A$3:$B$34,2,FALSE), 0)</f>
        <v>0</v>
      </c>
      <c r="AA92" s="54"/>
      <c r="AB92" s="88" t="str">
        <f>IFERROR(VLOOKUP(Table16[[#This Row],[Περίοδος μελέτης κτιρίου - αφορά κουφώματα]],'Συντελεστές θερμοπερατότητας'!$A$40:$B$42,2,FALSE),"")</f>
        <v/>
      </c>
      <c r="AC9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2" s="88" t="str">
        <f>IFERROR(Table25[[#This Row],[Εμβαδόν κουφώματος]]*Table16[[#This Row],[Συντελεστής θερμοπερατότητας κουφώματος - λίστα]]/Table25[[#This Row],[Εμβαδόν κουφώματος]],"")</f>
        <v/>
      </c>
      <c r="AE9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2" s="80" t="str">
        <f>IFERROR(Table37[[#This Row],[Qβ.ολ]]/Table25[[#Totals],[Ανηγμένος όγκος (όγκος * πολλαπλασιαστής)]],"")</f>
        <v/>
      </c>
      <c r="AG92" s="80" t="str">
        <f>IFERROR((Table37[[#This Row],[qβ]]*Table25[[#This Row],[Όγκος διαμερίσματος]]+Table25[[#This Row],[Εμβαδόν κουφώματος]]*Table16[[#This Row],[U κουφώματος]]*Table25[[#This Row],[ΔΤ]]),"")</f>
        <v/>
      </c>
      <c r="AH92" s="80" t="str">
        <f>IFERROR(Table37[[#This Row],[Qi]]/Table37[[#Totals],[Qi]],"")</f>
        <v/>
      </c>
      <c r="AI92" s="84" t="str">
        <f>IFERROR(Table37[[#This Row],[εi]]*100,"")</f>
        <v/>
      </c>
      <c r="AJ92" s="90" t="str">
        <f>IFERROR(Table37[[#This Row],[πi]]%,"")</f>
        <v/>
      </c>
    </row>
    <row r="93" spans="1:36" x14ac:dyDescent="0.25">
      <c r="A93" s="58"/>
      <c r="B93" s="53"/>
      <c r="C93" s="54"/>
      <c r="D93" s="54"/>
      <c r="E93" s="54"/>
      <c r="F93" s="54"/>
      <c r="G93" s="54"/>
      <c r="H93" s="54"/>
      <c r="I93" s="54"/>
      <c r="J9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3" s="54"/>
      <c r="L9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3" s="82" t="str">
        <f>IFERROR(IF(Table25[[#This Row],[Διαμέρισμα]]="","",VLOOKUP($D$1,'Sheet1 (2)'!A91:D935,4,FALSE)),"")</f>
        <v/>
      </c>
      <c r="N93" s="80" t="str">
        <f>IF(Table25[[#This Row],[Διαμέρισμα]]="","",21)</f>
        <v/>
      </c>
      <c r="O93" s="84" t="str">
        <f>IFERROR(IF(Table25[[#This Row],[Εμβαδόν Τουβλοδομής (εξωτερική τοιχοποιία)]]="","",VLOOKUP($D$1,'Sheet1 (2)'!$A$1:$E$846,5,FALSE)),"")</f>
        <v/>
      </c>
      <c r="P93" s="84" t="str">
        <f>IFERROR(Table25[[#This Row],[Εσωτερική θερμοκρασία]]-Table25[[#This Row],[Εξωτερική θερμοκρασία]],"")</f>
        <v/>
      </c>
      <c r="Q93" s="60"/>
      <c r="R93" s="80">
        <f>IFERROR(VLOOKUP(Table16[[#This Row],[Επιλογή οροφής]],'Συντελεστές θερμοπερατότητας'!$A$3:$B$34,2,FALSE),0)</f>
        <v>0</v>
      </c>
      <c r="S93" s="54"/>
      <c r="T93" s="80">
        <f>IFERROR(VLOOKUP(Table16[[#This Row],[Επιλογή Δαπέδου σε επαφή με αέρα]],'Συντελεστές θερμοπερατότητας'!$A$3:$B$34,2,FALSE),0)</f>
        <v>0</v>
      </c>
      <c r="U93" s="54"/>
      <c r="V93" s="80">
        <f>IFERROR(VLOOKUP(Table16[[#This Row],[Επιλογή Δαπέδου σε επαφή με έδαφος]],'Συντελεστές θερμοπερατότητας'!$A$3:$B$34,2,FALSE),0)</f>
        <v>0</v>
      </c>
      <c r="W93" s="54"/>
      <c r="X93" s="80">
        <f>IFERROR(VLOOKUP(Table16[[#This Row],[Επιλογή τουβλοδομής]],'Συντελεστές θερμοπερατότητας'!$A$3:$B$34,2,FALSE),0)</f>
        <v>0</v>
      </c>
      <c r="Y93" s="54"/>
      <c r="Z93" s="80">
        <f>IFERROR(VLOOKUP(Table16[[#This Row],[Επιλογή φέρουσας]],'Συντελεστές θερμοπερατότητας'!$A$3:$B$34,2,FALSE), 0)</f>
        <v>0</v>
      </c>
      <c r="AA93" s="54"/>
      <c r="AB93" s="88" t="str">
        <f>IFERROR(VLOOKUP(Table16[[#This Row],[Περίοδος μελέτης κτιρίου - αφορά κουφώματα]],'Συντελεστές θερμοπερατότητας'!$A$40:$B$42,2,FALSE),"")</f>
        <v/>
      </c>
      <c r="AC9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3" s="88" t="str">
        <f>IFERROR(Table25[[#This Row],[Εμβαδόν κουφώματος]]*Table16[[#This Row],[Συντελεστής θερμοπερατότητας κουφώματος - λίστα]]/Table25[[#This Row],[Εμβαδόν κουφώματος]],"")</f>
        <v/>
      </c>
      <c r="AE9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3" s="80" t="str">
        <f>IFERROR(Table37[[#This Row],[Qβ.ολ]]/Table25[[#Totals],[Ανηγμένος όγκος (όγκος * πολλαπλασιαστής)]],"")</f>
        <v/>
      </c>
      <c r="AG93" s="80" t="str">
        <f>IFERROR((Table37[[#This Row],[qβ]]*Table25[[#This Row],[Όγκος διαμερίσματος]]+Table25[[#This Row],[Εμβαδόν κουφώματος]]*Table16[[#This Row],[U κουφώματος]]*Table25[[#This Row],[ΔΤ]]),"")</f>
        <v/>
      </c>
      <c r="AH93" s="80" t="str">
        <f>IFERROR(Table37[[#This Row],[Qi]]/Table37[[#Totals],[Qi]],"")</f>
        <v/>
      </c>
      <c r="AI93" s="84" t="str">
        <f>IFERROR(Table37[[#This Row],[εi]]*100,"")</f>
        <v/>
      </c>
      <c r="AJ93" s="90" t="str">
        <f>IFERROR(Table37[[#This Row],[πi]]%,"")</f>
        <v/>
      </c>
    </row>
    <row r="94" spans="1:36" x14ac:dyDescent="0.25">
      <c r="A94" s="58"/>
      <c r="B94" s="53"/>
      <c r="C94" s="54"/>
      <c r="D94" s="54"/>
      <c r="E94" s="54"/>
      <c r="F94" s="54"/>
      <c r="G94" s="54"/>
      <c r="H94" s="54"/>
      <c r="I94" s="54"/>
      <c r="J94"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4" s="54"/>
      <c r="L94"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4" s="82" t="str">
        <f>IFERROR(IF(Table25[[#This Row],[Διαμέρισμα]]="","",VLOOKUP($D$1,'Sheet1 (2)'!A92:D936,4,FALSE)),"")</f>
        <v/>
      </c>
      <c r="N94" s="80" t="str">
        <f>IF(Table25[[#This Row],[Διαμέρισμα]]="","",21)</f>
        <v/>
      </c>
      <c r="O94" s="84" t="str">
        <f>IFERROR(IF(Table25[[#This Row],[Εμβαδόν Τουβλοδομής (εξωτερική τοιχοποιία)]]="","",VLOOKUP($D$1,'Sheet1 (2)'!$A$1:$E$846,5,FALSE)),"")</f>
        <v/>
      </c>
      <c r="P94" s="84" t="str">
        <f>IFERROR(Table25[[#This Row],[Εσωτερική θερμοκρασία]]-Table25[[#This Row],[Εξωτερική θερμοκρασία]],"")</f>
        <v/>
      </c>
      <c r="Q94" s="60"/>
      <c r="R94" s="80">
        <f>IFERROR(VLOOKUP(Table16[[#This Row],[Επιλογή οροφής]],'Συντελεστές θερμοπερατότητας'!$A$3:$B$34,2,FALSE),0)</f>
        <v>0</v>
      </c>
      <c r="S94" s="54"/>
      <c r="T94" s="80">
        <f>IFERROR(VLOOKUP(Table16[[#This Row],[Επιλογή Δαπέδου σε επαφή με αέρα]],'Συντελεστές θερμοπερατότητας'!$A$3:$B$34,2,FALSE),0)</f>
        <v>0</v>
      </c>
      <c r="U94" s="54"/>
      <c r="V94" s="80">
        <f>IFERROR(VLOOKUP(Table16[[#This Row],[Επιλογή Δαπέδου σε επαφή με έδαφος]],'Συντελεστές θερμοπερατότητας'!$A$3:$B$34,2,FALSE),0)</f>
        <v>0</v>
      </c>
      <c r="W94" s="54"/>
      <c r="X94" s="80">
        <f>IFERROR(VLOOKUP(Table16[[#This Row],[Επιλογή τουβλοδομής]],'Συντελεστές θερμοπερατότητας'!$A$3:$B$34,2,FALSE),0)</f>
        <v>0</v>
      </c>
      <c r="Y94" s="54"/>
      <c r="Z94" s="80">
        <f>IFERROR(VLOOKUP(Table16[[#This Row],[Επιλογή φέρουσας]],'Συντελεστές θερμοπερατότητας'!$A$3:$B$34,2,FALSE), 0)</f>
        <v>0</v>
      </c>
      <c r="AA94" s="54"/>
      <c r="AB94" s="88" t="str">
        <f>IFERROR(VLOOKUP(Table16[[#This Row],[Περίοδος μελέτης κτιρίου - αφορά κουφώματα]],'Συντελεστές θερμοπερατότητας'!$A$40:$B$42,2,FALSE),"")</f>
        <v/>
      </c>
      <c r="AC94"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4" s="88" t="str">
        <f>IFERROR(Table25[[#This Row],[Εμβαδόν κουφώματος]]*Table16[[#This Row],[Συντελεστής θερμοπερατότητας κουφώματος - λίστα]]/Table25[[#This Row],[Εμβαδόν κουφώματος]],"")</f>
        <v/>
      </c>
      <c r="AE94"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4" s="80" t="str">
        <f>IFERROR(Table37[[#This Row],[Qβ.ολ]]/Table25[[#Totals],[Ανηγμένος όγκος (όγκος * πολλαπλασιαστής)]],"")</f>
        <v/>
      </c>
      <c r="AG94" s="80" t="str">
        <f>IFERROR((Table37[[#This Row],[qβ]]*Table25[[#This Row],[Όγκος διαμερίσματος]]+Table25[[#This Row],[Εμβαδόν κουφώματος]]*Table16[[#This Row],[U κουφώματος]]*Table25[[#This Row],[ΔΤ]]),"")</f>
        <v/>
      </c>
      <c r="AH94" s="80" t="str">
        <f>IFERROR(Table37[[#This Row],[Qi]]/Table37[[#Totals],[Qi]],"")</f>
        <v/>
      </c>
      <c r="AI94" s="84" t="str">
        <f>IFERROR(Table37[[#This Row],[εi]]*100,"")</f>
        <v/>
      </c>
      <c r="AJ94" s="90" t="str">
        <f>IFERROR(Table37[[#This Row],[πi]]%,"")</f>
        <v/>
      </c>
    </row>
    <row r="95" spans="1:36" x14ac:dyDescent="0.25">
      <c r="A95" s="58"/>
      <c r="B95" s="53"/>
      <c r="C95" s="54"/>
      <c r="D95" s="54"/>
      <c r="E95" s="54"/>
      <c r="F95" s="54"/>
      <c r="G95" s="54"/>
      <c r="H95" s="54"/>
      <c r="I95" s="54"/>
      <c r="J95"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5" s="54"/>
      <c r="L95"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5" s="82" t="str">
        <f>IFERROR(IF(Table25[[#This Row],[Διαμέρισμα]]="","",VLOOKUP($D$1,'Sheet1 (2)'!A93:D937,4,FALSE)),"")</f>
        <v/>
      </c>
      <c r="N95" s="80" t="str">
        <f>IF(Table25[[#This Row],[Διαμέρισμα]]="","",21)</f>
        <v/>
      </c>
      <c r="O95" s="84" t="str">
        <f>IFERROR(IF(Table25[[#This Row],[Εμβαδόν Τουβλοδομής (εξωτερική τοιχοποιία)]]="","",VLOOKUP($D$1,'Sheet1 (2)'!$A$1:$E$846,5,FALSE)),"")</f>
        <v/>
      </c>
      <c r="P95" s="84" t="str">
        <f>IFERROR(Table25[[#This Row],[Εσωτερική θερμοκρασία]]-Table25[[#This Row],[Εξωτερική θερμοκρασία]],"")</f>
        <v/>
      </c>
      <c r="Q95" s="60"/>
      <c r="R95" s="80">
        <f>IFERROR(VLOOKUP(Table16[[#This Row],[Επιλογή οροφής]],'Συντελεστές θερμοπερατότητας'!$A$3:$B$34,2,FALSE),0)</f>
        <v>0</v>
      </c>
      <c r="S95" s="54"/>
      <c r="T95" s="80">
        <f>IFERROR(VLOOKUP(Table16[[#This Row],[Επιλογή Δαπέδου σε επαφή με αέρα]],'Συντελεστές θερμοπερατότητας'!$A$3:$B$34,2,FALSE),0)</f>
        <v>0</v>
      </c>
      <c r="U95" s="54"/>
      <c r="V95" s="80">
        <f>IFERROR(VLOOKUP(Table16[[#This Row],[Επιλογή Δαπέδου σε επαφή με έδαφος]],'Συντελεστές θερμοπερατότητας'!$A$3:$B$34,2,FALSE),0)</f>
        <v>0</v>
      </c>
      <c r="W95" s="54"/>
      <c r="X95" s="80">
        <f>IFERROR(VLOOKUP(Table16[[#This Row],[Επιλογή τουβλοδομής]],'Συντελεστές θερμοπερατότητας'!$A$3:$B$34,2,FALSE),0)</f>
        <v>0</v>
      </c>
      <c r="Y95" s="54"/>
      <c r="Z95" s="80">
        <f>IFERROR(VLOOKUP(Table16[[#This Row],[Επιλογή φέρουσας]],'Συντελεστές θερμοπερατότητας'!$A$3:$B$34,2,FALSE), 0)</f>
        <v>0</v>
      </c>
      <c r="AA95" s="54"/>
      <c r="AB95" s="88" t="str">
        <f>IFERROR(VLOOKUP(Table16[[#This Row],[Περίοδος μελέτης κτιρίου - αφορά κουφώματα]],'Συντελεστές θερμοπερατότητας'!$A$40:$B$42,2,FALSE),"")</f>
        <v/>
      </c>
      <c r="AC95"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5" s="88" t="str">
        <f>IFERROR(Table25[[#This Row],[Εμβαδόν κουφώματος]]*Table16[[#This Row],[Συντελεστής θερμοπερατότητας κουφώματος - λίστα]]/Table25[[#This Row],[Εμβαδόν κουφώματος]],"")</f>
        <v/>
      </c>
      <c r="AE95"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5" s="80" t="str">
        <f>IFERROR(Table37[[#This Row],[Qβ.ολ]]/Table25[[#Totals],[Ανηγμένος όγκος (όγκος * πολλαπλασιαστής)]],"")</f>
        <v/>
      </c>
      <c r="AG95" s="80" t="str">
        <f>IFERROR((Table37[[#This Row],[qβ]]*Table25[[#This Row],[Όγκος διαμερίσματος]]+Table25[[#This Row],[Εμβαδόν κουφώματος]]*Table16[[#This Row],[U κουφώματος]]*Table25[[#This Row],[ΔΤ]]),"")</f>
        <v/>
      </c>
      <c r="AH95" s="80" t="str">
        <f>IFERROR(Table37[[#This Row],[Qi]]/Table37[[#Totals],[Qi]],"")</f>
        <v/>
      </c>
      <c r="AI95" s="84" t="str">
        <f>IFERROR(Table37[[#This Row],[εi]]*100,"")</f>
        <v/>
      </c>
      <c r="AJ95" s="90" t="str">
        <f>IFERROR(Table37[[#This Row],[πi]]%,"")</f>
        <v/>
      </c>
    </row>
    <row r="96" spans="1:36" x14ac:dyDescent="0.25">
      <c r="A96" s="58"/>
      <c r="B96" s="53"/>
      <c r="C96" s="54"/>
      <c r="D96" s="54"/>
      <c r="E96" s="54"/>
      <c r="F96" s="54"/>
      <c r="G96" s="54"/>
      <c r="H96" s="54"/>
      <c r="I96" s="54"/>
      <c r="J96"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6" s="54"/>
      <c r="L96"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6" s="82" t="str">
        <f>IFERROR(IF(Table25[[#This Row],[Διαμέρισμα]]="","",VLOOKUP($D$1,'Sheet1 (2)'!A94:D938,4,FALSE)),"")</f>
        <v/>
      </c>
      <c r="N96" s="80" t="str">
        <f>IF(Table25[[#This Row],[Διαμέρισμα]]="","",21)</f>
        <v/>
      </c>
      <c r="O96" s="84" t="str">
        <f>IFERROR(IF(Table25[[#This Row],[Εμβαδόν Τουβλοδομής (εξωτερική τοιχοποιία)]]="","",VLOOKUP($D$1,'Sheet1 (2)'!$A$1:$E$846,5,FALSE)),"")</f>
        <v/>
      </c>
      <c r="P96" s="84" t="str">
        <f>IFERROR(Table25[[#This Row],[Εσωτερική θερμοκρασία]]-Table25[[#This Row],[Εξωτερική θερμοκρασία]],"")</f>
        <v/>
      </c>
      <c r="Q96" s="60"/>
      <c r="R96" s="80">
        <f>IFERROR(VLOOKUP(Table16[[#This Row],[Επιλογή οροφής]],'Συντελεστές θερμοπερατότητας'!$A$3:$B$34,2,FALSE),0)</f>
        <v>0</v>
      </c>
      <c r="S96" s="54"/>
      <c r="T96" s="80">
        <f>IFERROR(VLOOKUP(Table16[[#This Row],[Επιλογή Δαπέδου σε επαφή με αέρα]],'Συντελεστές θερμοπερατότητας'!$A$3:$B$34,2,FALSE),0)</f>
        <v>0</v>
      </c>
      <c r="U96" s="54"/>
      <c r="V96" s="80">
        <f>IFERROR(VLOOKUP(Table16[[#This Row],[Επιλογή Δαπέδου σε επαφή με έδαφος]],'Συντελεστές θερμοπερατότητας'!$A$3:$B$34,2,FALSE),0)</f>
        <v>0</v>
      </c>
      <c r="W96" s="54"/>
      <c r="X96" s="80">
        <f>IFERROR(VLOOKUP(Table16[[#This Row],[Επιλογή τουβλοδομής]],'Συντελεστές θερμοπερατότητας'!$A$3:$B$34,2,FALSE),0)</f>
        <v>0</v>
      </c>
      <c r="Y96" s="54"/>
      <c r="Z96" s="80">
        <f>IFERROR(VLOOKUP(Table16[[#This Row],[Επιλογή φέρουσας]],'Συντελεστές θερμοπερατότητας'!$A$3:$B$34,2,FALSE), 0)</f>
        <v>0</v>
      </c>
      <c r="AA96" s="54"/>
      <c r="AB96" s="88" t="str">
        <f>IFERROR(VLOOKUP(Table16[[#This Row],[Περίοδος μελέτης κτιρίου - αφορά κουφώματα]],'Συντελεστές θερμοπερατότητας'!$A$40:$B$42,2,FALSE),"")</f>
        <v/>
      </c>
      <c r="AC96"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6" s="88" t="str">
        <f>IFERROR(Table25[[#This Row],[Εμβαδόν κουφώματος]]*Table16[[#This Row],[Συντελεστής θερμοπερατότητας κουφώματος - λίστα]]/Table25[[#This Row],[Εμβαδόν κουφώματος]],"")</f>
        <v/>
      </c>
      <c r="AE96"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6" s="80" t="str">
        <f>IFERROR(Table37[[#This Row],[Qβ.ολ]]/Table25[[#Totals],[Ανηγμένος όγκος (όγκος * πολλαπλασιαστής)]],"")</f>
        <v/>
      </c>
      <c r="AG96" s="80" t="str">
        <f>IFERROR((Table37[[#This Row],[qβ]]*Table25[[#This Row],[Όγκος διαμερίσματος]]+Table25[[#This Row],[Εμβαδόν κουφώματος]]*Table16[[#This Row],[U κουφώματος]]*Table25[[#This Row],[ΔΤ]]),"")</f>
        <v/>
      </c>
      <c r="AH96" s="80" t="str">
        <f>IFERROR(Table37[[#This Row],[Qi]]/Table37[[#Totals],[Qi]],"")</f>
        <v/>
      </c>
      <c r="AI96" s="84" t="str">
        <f>IFERROR(Table37[[#This Row],[εi]]*100,"")</f>
        <v/>
      </c>
      <c r="AJ96" s="90" t="str">
        <f>IFERROR(Table37[[#This Row],[πi]]%,"")</f>
        <v/>
      </c>
    </row>
    <row r="97" spans="1:36" x14ac:dyDescent="0.25">
      <c r="A97" s="58"/>
      <c r="B97" s="53"/>
      <c r="C97" s="54"/>
      <c r="D97" s="54"/>
      <c r="E97" s="54"/>
      <c r="F97" s="54"/>
      <c r="G97" s="54"/>
      <c r="H97" s="54"/>
      <c r="I97" s="54"/>
      <c r="J97"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7" s="54"/>
      <c r="L97"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7" s="82" t="str">
        <f>IFERROR(IF(Table25[[#This Row],[Διαμέρισμα]]="","",VLOOKUP($D$1,'Sheet1 (2)'!A95:D939,4,FALSE)),"")</f>
        <v/>
      </c>
      <c r="N97" s="80" t="str">
        <f>IF(Table25[[#This Row],[Διαμέρισμα]]="","",21)</f>
        <v/>
      </c>
      <c r="O97" s="84" t="str">
        <f>IFERROR(IF(Table25[[#This Row],[Εμβαδόν Τουβλοδομής (εξωτερική τοιχοποιία)]]="","",VLOOKUP($D$1,'Sheet1 (2)'!$A$1:$E$846,5,FALSE)),"")</f>
        <v/>
      </c>
      <c r="P97" s="84" t="str">
        <f>IFERROR(Table25[[#This Row],[Εσωτερική θερμοκρασία]]-Table25[[#This Row],[Εξωτερική θερμοκρασία]],"")</f>
        <v/>
      </c>
      <c r="Q97" s="60"/>
      <c r="R97" s="80">
        <f>IFERROR(VLOOKUP(Table16[[#This Row],[Επιλογή οροφής]],'Συντελεστές θερμοπερατότητας'!$A$3:$B$34,2,FALSE),0)</f>
        <v>0</v>
      </c>
      <c r="S97" s="54"/>
      <c r="T97" s="80">
        <f>IFERROR(VLOOKUP(Table16[[#This Row],[Επιλογή Δαπέδου σε επαφή με αέρα]],'Συντελεστές θερμοπερατότητας'!$A$3:$B$34,2,FALSE),0)</f>
        <v>0</v>
      </c>
      <c r="U97" s="54"/>
      <c r="V97" s="80">
        <f>IFERROR(VLOOKUP(Table16[[#This Row],[Επιλογή Δαπέδου σε επαφή με έδαφος]],'Συντελεστές θερμοπερατότητας'!$A$3:$B$34,2,FALSE),0)</f>
        <v>0</v>
      </c>
      <c r="W97" s="54"/>
      <c r="X97" s="80">
        <f>IFERROR(VLOOKUP(Table16[[#This Row],[Επιλογή τουβλοδομής]],'Συντελεστές θερμοπερατότητας'!$A$3:$B$34,2,FALSE),0)</f>
        <v>0</v>
      </c>
      <c r="Y97" s="54"/>
      <c r="Z97" s="80">
        <f>IFERROR(VLOOKUP(Table16[[#This Row],[Επιλογή φέρουσας]],'Συντελεστές θερμοπερατότητας'!$A$3:$B$34,2,FALSE), 0)</f>
        <v>0</v>
      </c>
      <c r="AA97" s="54"/>
      <c r="AB97" s="88" t="str">
        <f>IFERROR(VLOOKUP(Table16[[#This Row],[Περίοδος μελέτης κτιρίου - αφορά κουφώματα]],'Συντελεστές θερμοπερατότητας'!$A$40:$B$42,2,FALSE),"")</f>
        <v/>
      </c>
      <c r="AC97"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7" s="88" t="str">
        <f>IFERROR(Table25[[#This Row],[Εμβαδόν κουφώματος]]*Table16[[#This Row],[Συντελεστής θερμοπερατότητας κουφώματος - λίστα]]/Table25[[#This Row],[Εμβαδόν κουφώματος]],"")</f>
        <v/>
      </c>
      <c r="AE97"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7" s="80" t="str">
        <f>IFERROR(Table37[[#This Row],[Qβ.ολ]]/Table25[[#Totals],[Ανηγμένος όγκος (όγκος * πολλαπλασιαστής)]],"")</f>
        <v/>
      </c>
      <c r="AG97" s="80" t="str">
        <f>IFERROR((Table37[[#This Row],[qβ]]*Table25[[#This Row],[Όγκος διαμερίσματος]]+Table25[[#This Row],[Εμβαδόν κουφώματος]]*Table16[[#This Row],[U κουφώματος]]*Table25[[#This Row],[ΔΤ]]),"")</f>
        <v/>
      </c>
      <c r="AH97" s="80" t="str">
        <f>IFERROR(Table37[[#This Row],[Qi]]/Table37[[#Totals],[Qi]],"")</f>
        <v/>
      </c>
      <c r="AI97" s="84" t="str">
        <f>IFERROR(Table37[[#This Row],[εi]]*100,"")</f>
        <v/>
      </c>
      <c r="AJ97" s="90" t="str">
        <f>IFERROR(Table37[[#This Row],[πi]]%,"")</f>
        <v/>
      </c>
    </row>
    <row r="98" spans="1:36" x14ac:dyDescent="0.25">
      <c r="A98" s="58"/>
      <c r="B98" s="53"/>
      <c r="C98" s="54"/>
      <c r="D98" s="54"/>
      <c r="E98" s="54"/>
      <c r="F98" s="54"/>
      <c r="G98" s="54"/>
      <c r="H98" s="54"/>
      <c r="I98" s="54"/>
      <c r="J98"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8" s="54"/>
      <c r="L98"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8" s="82" t="str">
        <f>IFERROR(IF(Table25[[#This Row],[Διαμέρισμα]]="","",VLOOKUP($D$1,'Sheet1 (2)'!A96:D940,4,FALSE)),"")</f>
        <v/>
      </c>
      <c r="N98" s="80" t="str">
        <f>IF(Table25[[#This Row],[Διαμέρισμα]]="","",21)</f>
        <v/>
      </c>
      <c r="O98" s="84" t="str">
        <f>IFERROR(IF(Table25[[#This Row],[Εμβαδόν Τουβλοδομής (εξωτερική τοιχοποιία)]]="","",VLOOKUP($D$1,'Sheet1 (2)'!$A$1:$E$846,5,FALSE)),"")</f>
        <v/>
      </c>
      <c r="P98" s="84" t="str">
        <f>IFERROR(Table25[[#This Row],[Εσωτερική θερμοκρασία]]-Table25[[#This Row],[Εξωτερική θερμοκρασία]],"")</f>
        <v/>
      </c>
      <c r="Q98" s="60"/>
      <c r="R98" s="80">
        <f>IFERROR(VLOOKUP(Table16[[#This Row],[Επιλογή οροφής]],'Συντελεστές θερμοπερατότητας'!$A$3:$B$34,2,FALSE),0)</f>
        <v>0</v>
      </c>
      <c r="S98" s="54"/>
      <c r="T98" s="80">
        <f>IFERROR(VLOOKUP(Table16[[#This Row],[Επιλογή Δαπέδου σε επαφή με αέρα]],'Συντελεστές θερμοπερατότητας'!$A$3:$B$34,2,FALSE),0)</f>
        <v>0</v>
      </c>
      <c r="U98" s="54"/>
      <c r="V98" s="80">
        <f>IFERROR(VLOOKUP(Table16[[#This Row],[Επιλογή Δαπέδου σε επαφή με έδαφος]],'Συντελεστές θερμοπερατότητας'!$A$3:$B$34,2,FALSE),0)</f>
        <v>0</v>
      </c>
      <c r="W98" s="54"/>
      <c r="X98" s="80">
        <f>IFERROR(VLOOKUP(Table16[[#This Row],[Επιλογή τουβλοδομής]],'Συντελεστές θερμοπερατότητας'!$A$3:$B$34,2,FALSE),0)</f>
        <v>0</v>
      </c>
      <c r="Y98" s="54"/>
      <c r="Z98" s="80">
        <f>IFERROR(VLOOKUP(Table16[[#This Row],[Επιλογή φέρουσας]],'Συντελεστές θερμοπερατότητας'!$A$3:$B$34,2,FALSE), 0)</f>
        <v>0</v>
      </c>
      <c r="AA98" s="54"/>
      <c r="AB98" s="88" t="str">
        <f>IFERROR(VLOOKUP(Table16[[#This Row],[Περίοδος μελέτης κτιρίου - αφορά κουφώματα]],'Συντελεστές θερμοπερατότητας'!$A$40:$B$42,2,FALSE),"")</f>
        <v/>
      </c>
      <c r="AC98"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8" s="88" t="str">
        <f>IFERROR(Table25[[#This Row],[Εμβαδόν κουφώματος]]*Table16[[#This Row],[Συντελεστής θερμοπερατότητας κουφώματος - λίστα]]/Table25[[#This Row],[Εμβαδόν κουφώματος]],"")</f>
        <v/>
      </c>
      <c r="AE98"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8" s="80" t="str">
        <f>IFERROR(Table37[[#This Row],[Qβ.ολ]]/Table25[[#Totals],[Ανηγμένος όγκος (όγκος * πολλαπλασιαστής)]],"")</f>
        <v/>
      </c>
      <c r="AG98" s="80" t="str">
        <f>IFERROR((Table37[[#This Row],[qβ]]*Table25[[#This Row],[Όγκος διαμερίσματος]]+Table25[[#This Row],[Εμβαδόν κουφώματος]]*Table16[[#This Row],[U κουφώματος]]*Table25[[#This Row],[ΔΤ]]),"")</f>
        <v/>
      </c>
      <c r="AH98" s="80" t="str">
        <f>IFERROR(Table37[[#This Row],[Qi]]/Table37[[#Totals],[Qi]],"")</f>
        <v/>
      </c>
      <c r="AI98" s="84" t="str">
        <f>IFERROR(Table37[[#This Row],[εi]]*100,"")</f>
        <v/>
      </c>
      <c r="AJ98" s="90" t="str">
        <f>IFERROR(Table37[[#This Row],[πi]]%,"")</f>
        <v/>
      </c>
    </row>
    <row r="99" spans="1:36" x14ac:dyDescent="0.25">
      <c r="A99" s="58"/>
      <c r="B99" s="53"/>
      <c r="C99" s="54"/>
      <c r="D99" s="54"/>
      <c r="E99" s="54"/>
      <c r="F99" s="54"/>
      <c r="G99" s="54"/>
      <c r="H99" s="54"/>
      <c r="I99" s="54"/>
      <c r="J99"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99" s="54"/>
      <c r="L99"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99" s="82" t="str">
        <f>IFERROR(IF(Table25[[#This Row],[Διαμέρισμα]]="","",VLOOKUP($D$1,'Sheet1 (2)'!A97:D941,4,FALSE)),"")</f>
        <v/>
      </c>
      <c r="N99" s="80" t="str">
        <f>IF(Table25[[#This Row],[Διαμέρισμα]]="","",21)</f>
        <v/>
      </c>
      <c r="O99" s="84" t="str">
        <f>IFERROR(IF(Table25[[#This Row],[Εμβαδόν Τουβλοδομής (εξωτερική τοιχοποιία)]]="","",VLOOKUP($D$1,'Sheet1 (2)'!$A$1:$E$846,5,FALSE)),"")</f>
        <v/>
      </c>
      <c r="P99" s="84" t="str">
        <f>IFERROR(Table25[[#This Row],[Εσωτερική θερμοκρασία]]-Table25[[#This Row],[Εξωτερική θερμοκρασία]],"")</f>
        <v/>
      </c>
      <c r="Q99" s="60"/>
      <c r="R99" s="80">
        <f>IFERROR(VLOOKUP(Table16[[#This Row],[Επιλογή οροφής]],'Συντελεστές θερμοπερατότητας'!$A$3:$B$34,2,FALSE),0)</f>
        <v>0</v>
      </c>
      <c r="S99" s="54"/>
      <c r="T99" s="80">
        <f>IFERROR(VLOOKUP(Table16[[#This Row],[Επιλογή Δαπέδου σε επαφή με αέρα]],'Συντελεστές θερμοπερατότητας'!$A$3:$B$34,2,FALSE),0)</f>
        <v>0</v>
      </c>
      <c r="U99" s="54"/>
      <c r="V99" s="80">
        <f>IFERROR(VLOOKUP(Table16[[#This Row],[Επιλογή Δαπέδου σε επαφή με έδαφος]],'Συντελεστές θερμοπερατότητας'!$A$3:$B$34,2,FALSE),0)</f>
        <v>0</v>
      </c>
      <c r="W99" s="54"/>
      <c r="X99" s="80">
        <f>IFERROR(VLOOKUP(Table16[[#This Row],[Επιλογή τουβλοδομής]],'Συντελεστές θερμοπερατότητας'!$A$3:$B$34,2,FALSE),0)</f>
        <v>0</v>
      </c>
      <c r="Y99" s="54"/>
      <c r="Z99" s="80">
        <f>IFERROR(VLOOKUP(Table16[[#This Row],[Επιλογή φέρουσας]],'Συντελεστές θερμοπερατότητας'!$A$3:$B$34,2,FALSE), 0)</f>
        <v>0</v>
      </c>
      <c r="AA99" s="54"/>
      <c r="AB99" s="88" t="str">
        <f>IFERROR(VLOOKUP(Table16[[#This Row],[Περίοδος μελέτης κτιρίου - αφορά κουφώματα]],'Συντελεστές θερμοπερατότητας'!$A$40:$B$42,2,FALSE),"")</f>
        <v/>
      </c>
      <c r="AC99"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99" s="88" t="str">
        <f>IFERROR(Table25[[#This Row],[Εμβαδόν κουφώματος]]*Table16[[#This Row],[Συντελεστής θερμοπερατότητας κουφώματος - λίστα]]/Table25[[#This Row],[Εμβαδόν κουφώματος]],"")</f>
        <v/>
      </c>
      <c r="AE99"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99" s="80" t="str">
        <f>IFERROR(Table37[[#This Row],[Qβ.ολ]]/Table25[[#Totals],[Ανηγμένος όγκος (όγκος * πολλαπλασιαστής)]],"")</f>
        <v/>
      </c>
      <c r="AG99" s="80" t="str">
        <f>IFERROR((Table37[[#This Row],[qβ]]*Table25[[#This Row],[Όγκος διαμερίσματος]]+Table25[[#This Row],[Εμβαδόν κουφώματος]]*Table16[[#This Row],[U κουφώματος]]*Table25[[#This Row],[ΔΤ]]),"")</f>
        <v/>
      </c>
      <c r="AH99" s="80" t="str">
        <f>IFERROR(Table37[[#This Row],[Qi]]/Table37[[#Totals],[Qi]],"")</f>
        <v/>
      </c>
      <c r="AI99" s="84" t="str">
        <f>IFERROR(Table37[[#This Row],[εi]]*100,"")</f>
        <v/>
      </c>
      <c r="AJ99" s="90" t="str">
        <f>IFERROR(Table37[[#This Row],[πi]]%,"")</f>
        <v/>
      </c>
    </row>
    <row r="100" spans="1:36" x14ac:dyDescent="0.25">
      <c r="A100" s="58"/>
      <c r="B100" s="53"/>
      <c r="C100" s="54"/>
      <c r="D100" s="54"/>
      <c r="E100" s="54"/>
      <c r="F100" s="54"/>
      <c r="G100" s="54"/>
      <c r="H100" s="54"/>
      <c r="I100" s="54"/>
      <c r="J100"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00" s="54"/>
      <c r="L100"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00" s="82" t="str">
        <f>IFERROR(IF(Table25[[#This Row],[Διαμέρισμα]]="","",VLOOKUP($D$1,'Sheet1 (2)'!A98:D942,4,FALSE)),"")</f>
        <v/>
      </c>
      <c r="N100" s="80" t="str">
        <f>IF(Table25[[#This Row],[Διαμέρισμα]]="","",21)</f>
        <v/>
      </c>
      <c r="O100" s="84" t="str">
        <f>IFERROR(IF(Table25[[#This Row],[Εμβαδόν Τουβλοδομής (εξωτερική τοιχοποιία)]]="","",VLOOKUP($D$1,'Sheet1 (2)'!$A$1:$E$846,5,FALSE)),"")</f>
        <v/>
      </c>
      <c r="P100" s="84" t="str">
        <f>IFERROR(Table25[[#This Row],[Εσωτερική θερμοκρασία]]-Table25[[#This Row],[Εξωτερική θερμοκρασία]],"")</f>
        <v/>
      </c>
      <c r="Q100" s="60"/>
      <c r="R100" s="80">
        <f>IFERROR(VLOOKUP(Table16[[#This Row],[Επιλογή οροφής]],'Συντελεστές θερμοπερατότητας'!$A$3:$B$34,2,FALSE),0)</f>
        <v>0</v>
      </c>
      <c r="S100" s="54"/>
      <c r="T100" s="80">
        <f>IFERROR(VLOOKUP(Table16[[#This Row],[Επιλογή Δαπέδου σε επαφή με αέρα]],'Συντελεστές θερμοπερατότητας'!$A$3:$B$34,2,FALSE),0)</f>
        <v>0</v>
      </c>
      <c r="U100" s="54"/>
      <c r="V100" s="80">
        <f>IFERROR(VLOOKUP(Table16[[#This Row],[Επιλογή Δαπέδου σε επαφή με έδαφος]],'Συντελεστές θερμοπερατότητας'!$A$3:$B$34,2,FALSE),0)</f>
        <v>0</v>
      </c>
      <c r="W100" s="54"/>
      <c r="X100" s="80">
        <f>IFERROR(VLOOKUP(Table16[[#This Row],[Επιλογή τουβλοδομής]],'Συντελεστές θερμοπερατότητας'!$A$3:$B$34,2,FALSE),0)</f>
        <v>0</v>
      </c>
      <c r="Y100" s="54"/>
      <c r="Z100" s="80">
        <f>IFERROR(VLOOKUP(Table16[[#This Row],[Επιλογή φέρουσας]],'Συντελεστές θερμοπερατότητας'!$A$3:$B$34,2,FALSE), 0)</f>
        <v>0</v>
      </c>
      <c r="AA100" s="54"/>
      <c r="AB100" s="88" t="str">
        <f>IFERROR(VLOOKUP(Table16[[#This Row],[Περίοδος μελέτης κτιρίου - αφορά κουφώματα]],'Συντελεστές θερμοπερατότητας'!$A$40:$B$42,2,FALSE),"")</f>
        <v/>
      </c>
      <c r="AC100"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00" s="88" t="str">
        <f>IFERROR(Table25[[#This Row],[Εμβαδόν κουφώματος]]*Table16[[#This Row],[Συντελεστής θερμοπερατότητας κουφώματος - λίστα]]/Table25[[#This Row],[Εμβαδόν κουφώματος]],"")</f>
        <v/>
      </c>
      <c r="AE100"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00" s="80" t="str">
        <f>IFERROR(Table37[[#This Row],[Qβ.ολ]]/Table25[[#Totals],[Ανηγμένος όγκος (όγκος * πολλαπλασιαστής)]],"")</f>
        <v/>
      </c>
      <c r="AG100" s="80" t="str">
        <f>IFERROR((Table37[[#This Row],[qβ]]*Table25[[#This Row],[Όγκος διαμερίσματος]]+Table25[[#This Row],[Εμβαδόν κουφώματος]]*Table16[[#This Row],[U κουφώματος]]*Table25[[#This Row],[ΔΤ]]),"")</f>
        <v/>
      </c>
      <c r="AH100" s="80" t="str">
        <f>IFERROR(Table37[[#This Row],[Qi]]/Table37[[#Totals],[Qi]],"")</f>
        <v/>
      </c>
      <c r="AI100" s="84" t="str">
        <f>IFERROR(Table37[[#This Row],[εi]]*100,"")</f>
        <v/>
      </c>
      <c r="AJ100" s="90" t="str">
        <f>IFERROR(Table37[[#This Row],[πi]]%,"")</f>
        <v/>
      </c>
    </row>
    <row r="101" spans="1:36" x14ac:dyDescent="0.25">
      <c r="A101" s="58"/>
      <c r="B101" s="53"/>
      <c r="C101" s="54"/>
      <c r="D101" s="54"/>
      <c r="E101" s="54"/>
      <c r="F101" s="54"/>
      <c r="G101" s="54"/>
      <c r="H101" s="54"/>
      <c r="I101" s="54"/>
      <c r="J101"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01" s="54"/>
      <c r="L101"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01" s="82" t="str">
        <f>IFERROR(IF(Table25[[#This Row],[Διαμέρισμα]]="","",VLOOKUP($D$1,'Sheet1 (2)'!A99:D943,4,FALSE)),"")</f>
        <v/>
      </c>
      <c r="N101" s="80" t="str">
        <f>IF(Table25[[#This Row],[Διαμέρισμα]]="","",21)</f>
        <v/>
      </c>
      <c r="O101" s="84" t="str">
        <f>IFERROR(IF(Table25[[#This Row],[Εμβαδόν Τουβλοδομής (εξωτερική τοιχοποιία)]]="","",VLOOKUP($D$1,'Sheet1 (2)'!$A$1:$E$846,5,FALSE)),"")</f>
        <v/>
      </c>
      <c r="P101" s="84" t="str">
        <f>IFERROR(Table25[[#This Row],[Εσωτερική θερμοκρασία]]-Table25[[#This Row],[Εξωτερική θερμοκρασία]],"")</f>
        <v/>
      </c>
      <c r="Q101" s="60"/>
      <c r="R101" s="80">
        <f>IFERROR(VLOOKUP(Table16[[#This Row],[Επιλογή οροφής]],'Συντελεστές θερμοπερατότητας'!$A$3:$B$34,2,FALSE),0)</f>
        <v>0</v>
      </c>
      <c r="S101" s="54"/>
      <c r="T101" s="80">
        <f>IFERROR(VLOOKUP(Table16[[#This Row],[Επιλογή Δαπέδου σε επαφή με αέρα]],'Συντελεστές θερμοπερατότητας'!$A$3:$B$34,2,FALSE),0)</f>
        <v>0</v>
      </c>
      <c r="U101" s="54"/>
      <c r="V101" s="80">
        <f>IFERROR(VLOOKUP(Table16[[#This Row],[Επιλογή Δαπέδου σε επαφή με έδαφος]],'Συντελεστές θερμοπερατότητας'!$A$3:$B$34,2,FALSE),0)</f>
        <v>0</v>
      </c>
      <c r="W101" s="54"/>
      <c r="X101" s="80">
        <f>IFERROR(VLOOKUP(Table16[[#This Row],[Επιλογή τουβλοδομής]],'Συντελεστές θερμοπερατότητας'!$A$3:$B$34,2,FALSE),0)</f>
        <v>0</v>
      </c>
      <c r="Y101" s="54"/>
      <c r="Z101" s="80">
        <f>IFERROR(VLOOKUP(Table16[[#This Row],[Επιλογή φέρουσας]],'Συντελεστές θερμοπερατότητας'!$A$3:$B$34,2,FALSE), 0)</f>
        <v>0</v>
      </c>
      <c r="AA101" s="54"/>
      <c r="AB101" s="88" t="str">
        <f>IFERROR(VLOOKUP(Table16[[#This Row],[Περίοδος μελέτης κτιρίου - αφορά κουφώματα]],'Συντελεστές θερμοπερατότητας'!$A$40:$B$42,2,FALSE),"")</f>
        <v/>
      </c>
      <c r="AC101"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01" s="88" t="str">
        <f>IFERROR(Table25[[#This Row],[Εμβαδόν κουφώματος]]*Table16[[#This Row],[Συντελεστής θερμοπερατότητας κουφώματος - λίστα]]/Table25[[#This Row],[Εμβαδόν κουφώματος]],"")</f>
        <v/>
      </c>
      <c r="AE101"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01" s="80" t="str">
        <f>IFERROR(Table37[[#This Row],[Qβ.ολ]]/Table25[[#Totals],[Ανηγμένος όγκος (όγκος * πολλαπλασιαστής)]],"")</f>
        <v/>
      </c>
      <c r="AG101" s="80" t="str">
        <f>IFERROR((Table37[[#This Row],[qβ]]*Table25[[#This Row],[Όγκος διαμερίσματος]]+Table25[[#This Row],[Εμβαδόν κουφώματος]]*Table16[[#This Row],[U κουφώματος]]*Table25[[#This Row],[ΔΤ]]),"")</f>
        <v/>
      </c>
      <c r="AH101" s="80" t="str">
        <f>IFERROR(Table37[[#This Row],[Qi]]/Table37[[#Totals],[Qi]],"")</f>
        <v/>
      </c>
      <c r="AI101" s="84" t="str">
        <f>IFERROR(Table37[[#This Row],[εi]]*100,"")</f>
        <v/>
      </c>
      <c r="AJ101" s="90" t="str">
        <f>IFERROR(Table37[[#This Row],[πi]]%,"")</f>
        <v/>
      </c>
    </row>
    <row r="102" spans="1:36" x14ac:dyDescent="0.25">
      <c r="A102" s="58"/>
      <c r="B102" s="53"/>
      <c r="C102" s="54"/>
      <c r="D102" s="54"/>
      <c r="E102" s="54"/>
      <c r="F102" s="54"/>
      <c r="G102" s="54"/>
      <c r="H102" s="54"/>
      <c r="I102" s="54"/>
      <c r="J102"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02" s="54"/>
      <c r="L102"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02" s="82" t="str">
        <f>IFERROR(IF(Table25[[#This Row],[Διαμέρισμα]]="","",VLOOKUP($D$1,'Sheet1 (2)'!A100:D944,4,FALSE)),"")</f>
        <v/>
      </c>
      <c r="N102" s="80" t="str">
        <f>IF(Table25[[#This Row],[Διαμέρισμα]]="","",21)</f>
        <v/>
      </c>
      <c r="O102" s="84" t="str">
        <f>IFERROR(IF(Table25[[#This Row],[Εμβαδόν Τουβλοδομής (εξωτερική τοιχοποιία)]]="","",VLOOKUP($D$1,'Sheet1 (2)'!$A$1:$E$846,5,FALSE)),"")</f>
        <v/>
      </c>
      <c r="P102" s="84" t="str">
        <f>IFERROR(Table25[[#This Row],[Εσωτερική θερμοκρασία]]-Table25[[#This Row],[Εξωτερική θερμοκρασία]],"")</f>
        <v/>
      </c>
      <c r="Q102" s="60"/>
      <c r="R102" s="80">
        <f>IFERROR(VLOOKUP(Table16[[#This Row],[Επιλογή οροφής]],'Συντελεστές θερμοπερατότητας'!$A$3:$B$34,2,FALSE),0)</f>
        <v>0</v>
      </c>
      <c r="S102" s="54"/>
      <c r="T102" s="80">
        <f>IFERROR(VLOOKUP(Table16[[#This Row],[Επιλογή Δαπέδου σε επαφή με αέρα]],'Συντελεστές θερμοπερατότητας'!$A$3:$B$34,2,FALSE),0)</f>
        <v>0</v>
      </c>
      <c r="U102" s="54"/>
      <c r="V102" s="80">
        <f>IFERROR(VLOOKUP(Table16[[#This Row],[Επιλογή Δαπέδου σε επαφή με έδαφος]],'Συντελεστές θερμοπερατότητας'!$A$3:$B$34,2,FALSE),0)</f>
        <v>0</v>
      </c>
      <c r="W102" s="54"/>
      <c r="X102" s="80">
        <f>IFERROR(VLOOKUP(Table16[[#This Row],[Επιλογή τουβλοδομής]],'Συντελεστές θερμοπερατότητας'!$A$3:$B$34,2,FALSE),0)</f>
        <v>0</v>
      </c>
      <c r="Y102" s="54"/>
      <c r="Z102" s="80">
        <f>IFERROR(VLOOKUP(Table16[[#This Row],[Επιλογή φέρουσας]],'Συντελεστές θερμοπερατότητας'!$A$3:$B$34,2,FALSE), 0)</f>
        <v>0</v>
      </c>
      <c r="AA102" s="54"/>
      <c r="AB102" s="88" t="str">
        <f>IFERROR(VLOOKUP(Table16[[#This Row],[Περίοδος μελέτης κτιρίου - αφορά κουφώματα]],'Συντελεστές θερμοπερατότητας'!$A$40:$B$42,2,FALSE),"")</f>
        <v/>
      </c>
      <c r="AC102"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02" s="88" t="str">
        <f>IFERROR(Table25[[#This Row],[Εμβαδόν κουφώματος]]*Table16[[#This Row],[Συντελεστής θερμοπερατότητας κουφώματος - λίστα]]/Table25[[#This Row],[Εμβαδόν κουφώματος]],"")</f>
        <v/>
      </c>
      <c r="AE102"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02" s="80" t="str">
        <f>IFERROR(Table37[[#This Row],[Qβ.ολ]]/Table25[[#Totals],[Ανηγμένος όγκος (όγκος * πολλαπλασιαστής)]],"")</f>
        <v/>
      </c>
      <c r="AG102" s="80" t="str">
        <f>IFERROR((Table37[[#This Row],[qβ]]*Table25[[#This Row],[Όγκος διαμερίσματος]]+Table25[[#This Row],[Εμβαδόν κουφώματος]]*Table16[[#This Row],[U κουφώματος]]*Table25[[#This Row],[ΔΤ]]),"")</f>
        <v/>
      </c>
      <c r="AH102" s="80" t="str">
        <f>IFERROR(Table37[[#This Row],[Qi]]/Table37[[#Totals],[Qi]],"")</f>
        <v/>
      </c>
      <c r="AI102" s="84" t="str">
        <f>IFERROR(Table37[[#This Row],[εi]]*100,"")</f>
        <v/>
      </c>
      <c r="AJ102" s="90" t="str">
        <f>IFERROR(Table37[[#This Row],[πi]]%,"")</f>
        <v/>
      </c>
    </row>
    <row r="103" spans="1:36" x14ac:dyDescent="0.25">
      <c r="A103" s="58"/>
      <c r="B103" s="53"/>
      <c r="C103" s="54"/>
      <c r="D103" s="54"/>
      <c r="E103" s="54"/>
      <c r="F103" s="54"/>
      <c r="G103" s="54"/>
      <c r="H103" s="54"/>
      <c r="I103" s="54"/>
      <c r="J103" s="80" t="str">
        <f>IFERROR(IF(Table25[[#This Row],[Ύψος διαμερίσματος]]=0, "", Table25[[#This Row],[Ύψος διαμερίσματος]]*Table25[[#This Row],[Εμβαδόν εσωτερικών χώρων (αφορά εμβαδό εσωτερικών χώρων για υπολογισμό του όγκου του διαμερίσματος)]]),"")</f>
        <v/>
      </c>
      <c r="K103" s="54"/>
      <c r="L103" s="10" t="str">
        <f>IFERROR(IF(Table25[[#This Row],[Πολλαπλασιαστής (εντελώς όμοια διαμερίσματα*)]]="", Table25[[#This Row],[Όγκος διαμερίσματος]], Table25[[#This Row],[Πολλαπλασιαστής (εντελώς όμοια διαμερίσματα*)]]*Table25[[#This Row],[Όγκος διαμερίσματος]]),"")</f>
        <v/>
      </c>
      <c r="M103" s="82" t="str">
        <f>IFERROR(IF(Table25[[#This Row],[Διαμέρισμα]]="","",VLOOKUP($D$1,'Sheet1 (2)'!A101:D945,4,FALSE)),"")</f>
        <v/>
      </c>
      <c r="N103" s="80" t="str">
        <f>IF(Table25[[#This Row],[Διαμέρισμα]]="","",21)</f>
        <v/>
      </c>
      <c r="O103" s="84" t="str">
        <f>IFERROR(IF(Table25[[#This Row],[Εμβαδόν Τουβλοδομής (εξωτερική τοιχοποιία)]]="","",VLOOKUP($D$1,'Sheet1 (2)'!$A$1:$E$846,5,FALSE)),"")</f>
        <v/>
      </c>
      <c r="P103" s="84" t="str">
        <f>IFERROR(Table25[[#This Row],[Εσωτερική θερμοκρασία]]-Table25[[#This Row],[Εξωτερική θερμοκρασία]],"")</f>
        <v/>
      </c>
      <c r="Q103" s="60"/>
      <c r="R103" s="80">
        <f>IFERROR(VLOOKUP(Table16[[#This Row],[Επιλογή οροφής]],'Συντελεστές θερμοπερατότητας'!$A$3:$B$34,2,FALSE),0)</f>
        <v>0</v>
      </c>
      <c r="S103" s="54"/>
      <c r="T103" s="80">
        <f>IFERROR(VLOOKUP(Table16[[#This Row],[Επιλογή Δαπέδου σε επαφή με αέρα]],'Συντελεστές θερμοπερατότητας'!$A$3:$B$34,2,FALSE),0)</f>
        <v>0</v>
      </c>
      <c r="U103" s="54"/>
      <c r="V103" s="80">
        <f>IFERROR(VLOOKUP(Table16[[#This Row],[Επιλογή Δαπέδου σε επαφή με έδαφος]],'Συντελεστές θερμοπερατότητας'!$A$3:$B$34,2,FALSE),0)</f>
        <v>0</v>
      </c>
      <c r="W103" s="54"/>
      <c r="X103" s="80">
        <f>IFERROR(VLOOKUP(Table16[[#This Row],[Επιλογή τουβλοδομής]],'Συντελεστές θερμοπερατότητας'!$A$3:$B$34,2,FALSE),0)</f>
        <v>0</v>
      </c>
      <c r="Y103" s="54"/>
      <c r="Z103" s="80">
        <f>IFERROR(VLOOKUP(Table16[[#This Row],[Επιλογή φέρουσας]],'Συντελεστές θερμοπερατότητας'!$A$3:$B$34,2,FALSE), 0)</f>
        <v>0</v>
      </c>
      <c r="AA103" s="54"/>
      <c r="AB103" s="88" t="str">
        <f>IFERROR(VLOOKUP(Table16[[#This Row],[Περίοδος μελέτης κτιρίου - αφορά κουφώματα]],'Συντελεστές θερμοπερατότητας'!$A$40:$B$42,2,FALSE),"")</f>
        <v/>
      </c>
      <c r="AC103" s="82" t="str">
        <f>IFERROR(((Table25[[#This Row],[Εμβαδόν Οροφής (αφορά διαμερίσματα που η οροφή έχει επαφή με τον εξωτερικό χώρο - ρετιρέ)]]*Table16[[#This Row],[Συντελεστής θερμοπερατότητας οροφής - λίστα]]+Table25[[#This Row],[Εμβαδόν δαπέδου (αφορά διαμερίσματα που το δάπεδο έχει επαφή με τον εξωτερικό χώρο (αέρα) -πχ 1ος όροφος πυλωτή)]]*Table16[[#This Row],[Συντελεστής θερμοπερατότητας δαπέδου σε επαφή με αέρα - λίστα]]+Table25[[#This Row],[Εμβαδόν δαπέδου (αφορά διαμερίσματα που το δάπεδο έχει επαφή με το έδαφος - ισόγειο)]]*Table16[[#This Row],[Συντελεστής θερμοπερατότητας δαπέδου σε επαφή με έδαφος - λίστα]]+Table25[[#This Row],[Εμβαδόν Τουβλοδομής (εξωτερική τοιχοποιία)]]*Table16[[#This Row],[Συντελεστής θερμοπερατότητας τουβλοδομής - λίστα]]+Table25[[#This Row],[Εμβαδόν Φέρουσας (συμπληρώνεται αν είναι γνωστό)]]*Table16[[#This Row],[Συντελεστής Θερμοπερατότητας φέρουσας - λίστα]])/(SUM(Table25[[#This Row],[Εμβαδόν Οροφής (αφορά διαμερίσματα που η οροφή έχει επαφή με τον εξωτερικό χώρο - ρετιρέ)]:[Εμβαδόν Φέρουσας (συμπληρώνεται αν είναι γνωστό)]]))), "")</f>
        <v/>
      </c>
      <c r="AD103" s="88" t="str">
        <f>IFERROR(Table25[[#This Row],[Εμβαδόν κουφώματος]]*Table16[[#This Row],[Συντελεστής θερμοπερατότητας κουφώματος - λίστα]]/Table25[[#This Row],[Εμβαδόν κουφώματος]],"")</f>
        <v/>
      </c>
      <c r="AE103" s="89" t="str">
        <f>IFERROR(ABS(((Table25[[#This Row],[Εμβαδόν Οροφής (αφορά διαμερίσματα που η οροφή έχει επαφή με τον εξωτερικό χώρο - ρετιρέ)]]+Table25[[#This Row],[Εμβαδόν δαπέδου (αφορά διαμερίσματα που το δάπεδο έχει επαφή με τον εξωτερικό χώρο (αέρα) -πχ 1ος όροφος πυλωτή)]]+Table25[[#This Row],[Εμβαδόν Τουβλοδομής (εξωτερική τοιχοποιία)]]+Table25[[#This Row],[Εμβαδόν Φέρουσας (συμπληρώνεται αν είναι γνωστό)]])*Table16[[#This Row],[Um τοίχου]]*Table25[[#This Row],[ΔΤ]]+Table25[[#This Row],[Εμβαδόν δαπέδου (αφορά διαμερίσματα που το δάπεδο έχει επαφή με το έδαφος - ισόγειο)]]*Table16[[#This Row],[Um τοίχου]]*(Table25[[#This Row],[Εσωτερική θερμοκρασία]]-Table25[[#This Row],[Θερμοκρασία Εδάφους]])-(Table25[[#This Row],[Εμβαδόν κουφώματος]]*Table16[[#This Row],[U κουφώματος]]*Table25[[#This Row],[ΔΤ]]))), "")</f>
        <v/>
      </c>
      <c r="AF103" s="80" t="str">
        <f>IFERROR(Table37[[#This Row],[Qβ.ολ]]/Table25[[#Totals],[Ανηγμένος όγκος (όγκος * πολλαπλασιαστής)]],"")</f>
        <v/>
      </c>
      <c r="AG103" s="80" t="str">
        <f>IFERROR((Table37[[#This Row],[qβ]]*Table25[[#This Row],[Όγκος διαμερίσματος]]+Table25[[#This Row],[Εμβαδόν κουφώματος]]*Table16[[#This Row],[U κουφώματος]]*Table25[[#This Row],[ΔΤ]]),"")</f>
        <v/>
      </c>
      <c r="AH103" s="80" t="str">
        <f>IFERROR(Table37[[#This Row],[Qi]]/Table37[[#Totals],[Qi]],"")</f>
        <v/>
      </c>
      <c r="AI103" s="84" t="str">
        <f>IFERROR(Table37[[#This Row],[εi]]*100,"")</f>
        <v/>
      </c>
      <c r="AJ103" s="90" t="str">
        <f>IFERROR(Table37[[#This Row],[πi]]%,"")</f>
        <v/>
      </c>
    </row>
    <row r="104" spans="1:36" ht="15.75" thickBot="1" x14ac:dyDescent="0.3">
      <c r="A104" s="72" t="s">
        <v>6</v>
      </c>
      <c r="B104" s="11"/>
      <c r="C104" s="73"/>
      <c r="D104" s="73"/>
      <c r="E104" s="73"/>
      <c r="F104" s="73"/>
      <c r="G104" s="73"/>
      <c r="H104" s="73"/>
      <c r="I104" s="73"/>
      <c r="J104" s="73">
        <f>SUBTOTAL(109,Table25[Όγκος διαμερίσματος])</f>
        <v>0</v>
      </c>
      <c r="K104" s="73"/>
      <c r="L104" s="12">
        <f>SUBTOTAL(109,Table25[Ανηγμένος όγκος (όγκος * πολλαπλασιαστής)])</f>
        <v>0</v>
      </c>
      <c r="M104" s="11"/>
      <c r="N104" s="73"/>
      <c r="O104" s="73"/>
      <c r="P104" s="74"/>
      <c r="Q104" s="91"/>
      <c r="R104" s="73">
        <f>SUBTOTAL(109,Table16[Συντελεστής θερμοπερατότητας οροφής - λίστα])</f>
        <v>0</v>
      </c>
      <c r="S104" s="73"/>
      <c r="T104" s="73"/>
      <c r="U104" s="73"/>
      <c r="V104" s="73"/>
      <c r="W104" s="73"/>
      <c r="X104" s="73"/>
      <c r="Y104" s="73"/>
      <c r="Z104" s="73"/>
      <c r="AA104" s="73"/>
      <c r="AB104" s="12"/>
      <c r="AC104" s="11"/>
      <c r="AD104" s="12"/>
      <c r="AE104" s="75"/>
      <c r="AF104" s="76"/>
      <c r="AG104" s="76">
        <f>SUBTOTAL(109,Table37[Qi])</f>
        <v>0</v>
      </c>
      <c r="AH104" s="76"/>
      <c r="AI104" s="77">
        <f>SUBTOTAL(103,Table37[πi])</f>
        <v>100</v>
      </c>
      <c r="AJ104" s="78"/>
    </row>
  </sheetData>
  <sheetProtection algorithmName="SHA-512" hashValue="QG+Km5KzYpcrpGxadrs4qDGNWqvkQMdIosaRvuthqj1jQ5ZJKneFf04Ysc54fWwD9wA/j1sgV6Cr5P4Us6Mslg==" saltValue="gA/GADjwUbdKrlPZOcTRLQ==" spinCount="100000" sheet="1" objects="1" scenarios="1"/>
  <mergeCells count="5">
    <mergeCell ref="B2:L2"/>
    <mergeCell ref="M2:P2"/>
    <mergeCell ref="Q2:AB2"/>
    <mergeCell ref="AC2:AD2"/>
    <mergeCell ref="AE2:AJ2"/>
  </mergeCells>
  <pageMargins left="0.7" right="0.7" top="0.75" bottom="0.75" header="0.3" footer="0.3"/>
  <pageSetup paperSize="9" orientation="portrait" verticalDpi="0" r:id="rId1"/>
  <tableParts count="3">
    <tablePart r:id="rId2"/>
    <tablePart r:id="rId3"/>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'Συντελεστές θερμοπερατότητας'!$A$25:$A$32</xm:f>
          </x14:formula1>
          <xm:sqref>S4:S103</xm:sqref>
        </x14:dataValidation>
        <x14:dataValidation type="list" allowBlank="1" showInputMessage="1" showErrorMessage="1" xr:uid="{00000000-0002-0000-0200-000001000000}">
          <x14:formula1>
            <xm:f>'Συντελεστές θερμοπερατότητας'!$A$15:$A$17</xm:f>
          </x14:formula1>
          <xm:sqref>Y4:Y103</xm:sqref>
        </x14:dataValidation>
        <x14:dataValidation type="list" allowBlank="1" showInputMessage="1" showErrorMessage="1" xr:uid="{00000000-0002-0000-0200-000002000000}">
          <x14:formula1>
            <xm:f>'Συντελεστές θερμοπερατότητας'!$A$3:$A$14</xm:f>
          </x14:formula1>
          <xm:sqref>W4:W103</xm:sqref>
        </x14:dataValidation>
        <x14:dataValidation type="list" allowBlank="1" showInputMessage="1" showErrorMessage="1" xr:uid="{00000000-0002-0000-0200-000003000000}">
          <x14:formula1>
            <xm:f>'Συντελεστές θερμοπερατότητας'!$A$18:$A$27</xm:f>
          </x14:formula1>
          <xm:sqref>Q4:Q103</xm:sqref>
        </x14:dataValidation>
        <x14:dataValidation type="list" allowBlank="1" showInputMessage="1" showErrorMessage="1" xr:uid="{00000000-0002-0000-0200-000004000000}">
          <x14:formula1>
            <xm:f>'Συντελεστές θερμοπερατότητας'!$A$25:$A$34</xm:f>
          </x14:formula1>
          <xm:sqref>U4:U103</xm:sqref>
        </x14:dataValidation>
        <x14:dataValidation type="list" allowBlank="1" showInputMessage="1" showErrorMessage="1" xr:uid="{00000000-0002-0000-0200-000005000000}">
          <x14:formula1>
            <xm:f>'Συντελεστές θερμοπερατότητας'!$A$40:$A$42</xm:f>
          </x14:formula1>
          <xm:sqref>AA4:AA103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M42"/>
  <sheetViews>
    <sheetView showGridLines="0" topLeftCell="A13" zoomScale="85" zoomScaleNormal="85" workbookViewId="0">
      <selection activeCell="I31" sqref="I31"/>
    </sheetView>
  </sheetViews>
  <sheetFormatPr defaultRowHeight="15" x14ac:dyDescent="0.25"/>
  <cols>
    <col min="1" max="1" width="90.42578125" customWidth="1"/>
    <col min="2" max="2" width="21.28515625" customWidth="1"/>
    <col min="13" max="13" width="20.42578125" customWidth="1"/>
  </cols>
  <sheetData>
    <row r="1" spans="1:13" ht="24" x14ac:dyDescent="0.25">
      <c r="A1" s="132" t="s">
        <v>7</v>
      </c>
      <c r="B1" s="1" t="s">
        <v>8</v>
      </c>
    </row>
    <row r="2" spans="1:13" ht="30.75" thickBot="1" x14ac:dyDescent="0.3">
      <c r="A2" s="133"/>
      <c r="B2" s="2" t="s">
        <v>9</v>
      </c>
      <c r="G2" t="s">
        <v>10</v>
      </c>
      <c r="M2" s="37" t="s">
        <v>91</v>
      </c>
    </row>
    <row r="3" spans="1:13" ht="30.75" thickBot="1" x14ac:dyDescent="0.3">
      <c r="A3" s="3" t="s">
        <v>11</v>
      </c>
      <c r="B3" s="4">
        <v>1.1499999999999999</v>
      </c>
      <c r="C3" t="s">
        <v>10</v>
      </c>
      <c r="G3" t="s">
        <v>12</v>
      </c>
      <c r="M3" s="37" t="s">
        <v>173</v>
      </c>
    </row>
    <row r="4" spans="1:13" ht="24.75" thickBot="1" x14ac:dyDescent="0.3">
      <c r="A4" s="3" t="s">
        <v>13</v>
      </c>
      <c r="B4" s="4">
        <v>2.2000000000000002</v>
      </c>
      <c r="C4" t="s">
        <v>10</v>
      </c>
      <c r="G4" t="s">
        <v>14</v>
      </c>
    </row>
    <row r="5" spans="1:13" ht="24.75" thickBot="1" x14ac:dyDescent="0.3">
      <c r="A5" s="3" t="s">
        <v>15</v>
      </c>
      <c r="B5" s="4">
        <v>1</v>
      </c>
      <c r="C5" t="s">
        <v>10</v>
      </c>
    </row>
    <row r="6" spans="1:13" ht="24.75" thickBot="1" x14ac:dyDescent="0.3">
      <c r="A6" s="3" t="s">
        <v>16</v>
      </c>
      <c r="B6" s="4">
        <v>1.6</v>
      </c>
      <c r="C6" t="s">
        <v>10</v>
      </c>
    </row>
    <row r="7" spans="1:13" ht="24.75" thickBot="1" x14ac:dyDescent="0.3">
      <c r="A7" s="3" t="s">
        <v>17</v>
      </c>
      <c r="B7" s="4">
        <v>1.25</v>
      </c>
      <c r="C7" t="s">
        <v>10</v>
      </c>
    </row>
    <row r="8" spans="1:13" ht="24.75" thickBot="1" x14ac:dyDescent="0.3">
      <c r="A8" s="3" t="s">
        <v>18</v>
      </c>
      <c r="B8" s="4">
        <v>1.55</v>
      </c>
      <c r="C8" t="s">
        <v>10</v>
      </c>
    </row>
    <row r="9" spans="1:13" ht="24.75" thickBot="1" x14ac:dyDescent="0.3">
      <c r="A9" s="3" t="s">
        <v>19</v>
      </c>
      <c r="B9" s="4">
        <v>0.55000000000000004</v>
      </c>
      <c r="C9" t="s">
        <v>10</v>
      </c>
    </row>
    <row r="10" spans="1:13" ht="24.75" thickBot="1" x14ac:dyDescent="0.3">
      <c r="A10" s="3" t="s">
        <v>20</v>
      </c>
      <c r="B10" s="4">
        <v>1.2</v>
      </c>
      <c r="C10" t="s">
        <v>10</v>
      </c>
    </row>
    <row r="11" spans="1:13" ht="24.75" thickBot="1" x14ac:dyDescent="0.3">
      <c r="A11" s="3" t="s">
        <v>24</v>
      </c>
      <c r="B11" s="4">
        <v>2</v>
      </c>
      <c r="C11" t="s">
        <v>10</v>
      </c>
    </row>
    <row r="12" spans="1:13" ht="15.75" thickBot="1" x14ac:dyDescent="0.3">
      <c r="A12" s="3" t="s">
        <v>36</v>
      </c>
      <c r="B12" s="4">
        <v>0.85</v>
      </c>
      <c r="C12" t="s">
        <v>10</v>
      </c>
    </row>
    <row r="13" spans="1:13" ht="15.75" thickBot="1" x14ac:dyDescent="0.3">
      <c r="A13" s="3" t="s">
        <v>39</v>
      </c>
      <c r="B13" s="4">
        <v>0.72</v>
      </c>
      <c r="C13" t="s">
        <v>10</v>
      </c>
    </row>
    <row r="14" spans="1:13" ht="15.75" thickBot="1" x14ac:dyDescent="0.3">
      <c r="A14" s="3" t="s">
        <v>42</v>
      </c>
      <c r="B14" s="4" t="s">
        <v>43</v>
      </c>
      <c r="C14" t="s">
        <v>10</v>
      </c>
    </row>
    <row r="15" spans="1:13" ht="24.75" thickBot="1" x14ac:dyDescent="0.3">
      <c r="A15" s="3" t="s">
        <v>21</v>
      </c>
      <c r="B15" s="4">
        <v>3.5</v>
      </c>
      <c r="C15" t="s">
        <v>12</v>
      </c>
    </row>
    <row r="16" spans="1:13" ht="24.75" thickBot="1" x14ac:dyDescent="0.3">
      <c r="A16" s="3" t="s">
        <v>22</v>
      </c>
      <c r="B16" s="4">
        <v>3.25</v>
      </c>
      <c r="C16" t="s">
        <v>12</v>
      </c>
    </row>
    <row r="17" spans="1:3" ht="24.75" thickBot="1" x14ac:dyDescent="0.3">
      <c r="A17" s="3" t="s">
        <v>23</v>
      </c>
      <c r="B17" s="4">
        <v>3.35</v>
      </c>
      <c r="C17" t="s">
        <v>12</v>
      </c>
    </row>
    <row r="18" spans="1:3" ht="15.75" thickBot="1" x14ac:dyDescent="0.3">
      <c r="A18" s="3" t="s">
        <v>25</v>
      </c>
      <c r="B18" s="4">
        <v>3.6</v>
      </c>
      <c r="C18" t="s">
        <v>124</v>
      </c>
    </row>
    <row r="19" spans="1:3" ht="24.75" thickBot="1" x14ac:dyDescent="0.3">
      <c r="A19" s="3" t="s">
        <v>26</v>
      </c>
      <c r="B19" s="4">
        <v>2</v>
      </c>
      <c r="C19" t="s">
        <v>124</v>
      </c>
    </row>
    <row r="20" spans="1:3" ht="24.75" thickBot="1" x14ac:dyDescent="0.3">
      <c r="A20" s="3" t="s">
        <v>27</v>
      </c>
      <c r="B20" s="4">
        <v>2.15</v>
      </c>
      <c r="C20" t="s">
        <v>124</v>
      </c>
    </row>
    <row r="21" spans="1:3" ht="24.75" thickBot="1" x14ac:dyDescent="0.3">
      <c r="A21" s="3" t="s">
        <v>28</v>
      </c>
      <c r="B21" s="4">
        <v>2.8</v>
      </c>
      <c r="C21" t="s">
        <v>124</v>
      </c>
    </row>
    <row r="22" spans="1:3" ht="24.75" thickBot="1" x14ac:dyDescent="0.3">
      <c r="A22" s="3" t="s">
        <v>29</v>
      </c>
      <c r="B22" s="4">
        <v>3.7</v>
      </c>
      <c r="C22" t="s">
        <v>124</v>
      </c>
    </row>
    <row r="23" spans="1:3" ht="24.75" thickBot="1" x14ac:dyDescent="0.3">
      <c r="A23" s="3" t="s">
        <v>30</v>
      </c>
      <c r="B23" s="4">
        <v>3.95</v>
      </c>
      <c r="C23" t="s">
        <v>124</v>
      </c>
    </row>
    <row r="24" spans="1:3" ht="24.75" thickBot="1" x14ac:dyDescent="0.3">
      <c r="A24" s="3" t="s">
        <v>31</v>
      </c>
      <c r="B24" s="4">
        <v>3.5</v>
      </c>
      <c r="C24" t="s">
        <v>124</v>
      </c>
    </row>
    <row r="25" spans="1:3" ht="15.75" thickBot="1" x14ac:dyDescent="0.3">
      <c r="A25" s="3" t="s">
        <v>37</v>
      </c>
      <c r="B25" s="4">
        <v>0.75</v>
      </c>
      <c r="C25" t="s">
        <v>124</v>
      </c>
    </row>
    <row r="26" spans="1:3" ht="15.75" thickBot="1" x14ac:dyDescent="0.3">
      <c r="A26" s="3" t="s">
        <v>40</v>
      </c>
      <c r="B26" s="4">
        <v>0.63</v>
      </c>
      <c r="C26" t="s">
        <v>124</v>
      </c>
    </row>
    <row r="27" spans="1:3" ht="15.75" thickBot="1" x14ac:dyDescent="0.3">
      <c r="A27" s="3" t="s">
        <v>44</v>
      </c>
      <c r="B27" s="4">
        <v>0.4</v>
      </c>
      <c r="C27" t="s">
        <v>124</v>
      </c>
    </row>
    <row r="28" spans="1:3" ht="15.75" thickBot="1" x14ac:dyDescent="0.3">
      <c r="A28" s="3" t="s">
        <v>34</v>
      </c>
      <c r="B28" s="4">
        <v>3.15</v>
      </c>
      <c r="C28" t="s">
        <v>125</v>
      </c>
    </row>
    <row r="29" spans="1:3" ht="24.75" thickBot="1" x14ac:dyDescent="0.3">
      <c r="A29" s="3" t="s">
        <v>35</v>
      </c>
      <c r="B29" s="4">
        <v>2.25</v>
      </c>
      <c r="C29" t="s">
        <v>125</v>
      </c>
    </row>
    <row r="30" spans="1:3" ht="15.75" thickBot="1" x14ac:dyDescent="0.3">
      <c r="A30" s="3" t="s">
        <v>38</v>
      </c>
      <c r="B30" s="4">
        <v>2</v>
      </c>
      <c r="C30" t="s">
        <v>125</v>
      </c>
    </row>
    <row r="31" spans="1:3" ht="15.75" thickBot="1" x14ac:dyDescent="0.3">
      <c r="A31" s="3" t="s">
        <v>41</v>
      </c>
      <c r="B31" s="4">
        <v>2</v>
      </c>
      <c r="C31" t="s">
        <v>125</v>
      </c>
    </row>
    <row r="32" spans="1:3" ht="15.75" thickBot="1" x14ac:dyDescent="0.3">
      <c r="A32" s="3" t="s">
        <v>45</v>
      </c>
      <c r="B32" s="4" t="s">
        <v>46</v>
      </c>
      <c r="C32" t="s">
        <v>125</v>
      </c>
    </row>
    <row r="33" spans="1:3" ht="24.75" thickBot="1" x14ac:dyDescent="0.3">
      <c r="A33" s="3" t="s">
        <v>32</v>
      </c>
      <c r="B33" s="4">
        <v>0.85</v>
      </c>
      <c r="C33" t="s">
        <v>125</v>
      </c>
    </row>
    <row r="34" spans="1:3" ht="24.75" thickBot="1" x14ac:dyDescent="0.3">
      <c r="A34" s="3" t="s">
        <v>33</v>
      </c>
      <c r="B34" s="4">
        <v>0.7</v>
      </c>
      <c r="C34" t="s">
        <v>125</v>
      </c>
    </row>
    <row r="38" spans="1:3" ht="15.75" thickBot="1" x14ac:dyDescent="0.3"/>
    <row r="39" spans="1:3" ht="15.75" thickBot="1" x14ac:dyDescent="0.3">
      <c r="A39" s="5" t="s">
        <v>47</v>
      </c>
      <c r="B39" s="6" t="s">
        <v>48</v>
      </c>
    </row>
    <row r="40" spans="1:3" x14ac:dyDescent="0.25">
      <c r="A40" s="7" t="s">
        <v>49</v>
      </c>
      <c r="B40" s="8">
        <v>3.8</v>
      </c>
    </row>
    <row r="41" spans="1:3" x14ac:dyDescent="0.25">
      <c r="A41" s="9" t="s">
        <v>50</v>
      </c>
      <c r="B41" s="10">
        <v>3.23</v>
      </c>
    </row>
    <row r="42" spans="1:3" ht="15.75" thickBot="1" x14ac:dyDescent="0.3">
      <c r="A42" s="11" t="s">
        <v>51</v>
      </c>
      <c r="B42" s="12">
        <v>2.9</v>
      </c>
    </row>
  </sheetData>
  <mergeCells count="1">
    <mergeCell ref="A1:A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P846"/>
  <sheetViews>
    <sheetView topLeftCell="A810" workbookViewId="0">
      <selection activeCell="G124" sqref="G124"/>
    </sheetView>
  </sheetViews>
  <sheetFormatPr defaultRowHeight="15" x14ac:dyDescent="0.25"/>
  <cols>
    <col min="7" max="12" width="27.7109375" customWidth="1"/>
  </cols>
  <sheetData>
    <row r="1" spans="1:16" ht="27" thickBot="1" x14ac:dyDescent="0.3">
      <c r="A1" s="13" t="s">
        <v>52</v>
      </c>
      <c r="B1" s="14" t="s">
        <v>53</v>
      </c>
      <c r="C1" s="15" t="s">
        <v>54</v>
      </c>
      <c r="D1" s="16" t="s">
        <v>55</v>
      </c>
      <c r="G1" s="17" t="s">
        <v>56</v>
      </c>
      <c r="H1" s="18" t="s">
        <v>57</v>
      </c>
      <c r="I1" s="18" t="s">
        <v>58</v>
      </c>
      <c r="J1" s="18" t="s">
        <v>59</v>
      </c>
      <c r="K1" s="18" t="s">
        <v>60</v>
      </c>
      <c r="L1" s="18" t="s">
        <v>61</v>
      </c>
    </row>
    <row r="2" spans="1:16" ht="15.75" thickBot="1" x14ac:dyDescent="0.3">
      <c r="A2" s="19">
        <v>0</v>
      </c>
      <c r="B2" s="20">
        <v>3</v>
      </c>
      <c r="C2" s="21" t="s">
        <v>62</v>
      </c>
      <c r="D2">
        <f>VLOOKUP(B2,$N$2:$O$5,2,FALSE)</f>
        <v>10.65</v>
      </c>
      <c r="E2">
        <f>VLOOKUP(B2,$N$2:$P$5,3,FALSE)</f>
        <v>11.1</v>
      </c>
      <c r="F2" s="22">
        <v>1</v>
      </c>
      <c r="G2" s="23" t="s">
        <v>63</v>
      </c>
      <c r="H2" s="24">
        <v>12.8</v>
      </c>
      <c r="I2" s="24">
        <v>122.5</v>
      </c>
      <c r="J2" s="24">
        <v>91.2</v>
      </c>
      <c r="K2" s="24">
        <v>0.8</v>
      </c>
      <c r="L2" s="24">
        <v>13.2</v>
      </c>
      <c r="N2" s="25">
        <v>1</v>
      </c>
      <c r="O2">
        <f>H14</f>
        <v>13.25</v>
      </c>
      <c r="P2">
        <f>L14</f>
        <v>13.649999999999999</v>
      </c>
    </row>
    <row r="3" spans="1:16" ht="15.75" thickBot="1" x14ac:dyDescent="0.3">
      <c r="A3" s="26">
        <v>1010</v>
      </c>
      <c r="B3" s="27">
        <v>3</v>
      </c>
      <c r="C3" s="28" t="s">
        <v>62</v>
      </c>
      <c r="D3">
        <f t="shared" ref="D3:D66" si="0">VLOOKUP(B3,$N$2:$O$5,2,FALSE)</f>
        <v>10.65</v>
      </c>
      <c r="E3">
        <f t="shared" ref="E3:E66" si="1">VLOOKUP(B3,$N$2:$P$5,3,FALSE)</f>
        <v>11.1</v>
      </c>
      <c r="F3" s="22">
        <v>1</v>
      </c>
      <c r="G3" s="29" t="s">
        <v>64</v>
      </c>
      <c r="H3" s="30">
        <v>12.1</v>
      </c>
      <c r="I3" s="30">
        <v>176.3</v>
      </c>
      <c r="J3" s="30">
        <v>118.5</v>
      </c>
      <c r="K3" s="30">
        <v>0.9</v>
      </c>
      <c r="L3" s="30">
        <v>12.6</v>
      </c>
      <c r="N3" s="25">
        <v>2</v>
      </c>
      <c r="O3">
        <f>H27</f>
        <v>12.049999999999999</v>
      </c>
      <c r="P3">
        <f>L27</f>
        <v>12.574999999999999</v>
      </c>
    </row>
    <row r="4" spans="1:16" ht="15.75" thickBot="1" x14ac:dyDescent="0.3">
      <c r="A4" s="19">
        <v>1011</v>
      </c>
      <c r="B4" s="20">
        <v>3</v>
      </c>
      <c r="C4" s="21" t="s">
        <v>62</v>
      </c>
      <c r="D4">
        <f t="shared" si="0"/>
        <v>10.65</v>
      </c>
      <c r="E4">
        <f t="shared" si="1"/>
        <v>11.1</v>
      </c>
      <c r="F4" s="22">
        <v>1</v>
      </c>
      <c r="G4" s="29" t="s">
        <v>65</v>
      </c>
      <c r="H4" s="30">
        <v>14</v>
      </c>
      <c r="I4" s="30">
        <v>220.6</v>
      </c>
      <c r="J4" s="30">
        <v>164.1</v>
      </c>
      <c r="K4" s="30">
        <v>1.2</v>
      </c>
      <c r="L4" s="30">
        <v>14.4</v>
      </c>
      <c r="N4" s="25">
        <v>3</v>
      </c>
      <c r="O4">
        <f>H40</f>
        <v>10.65</v>
      </c>
      <c r="P4">
        <f>L40</f>
        <v>11.1</v>
      </c>
    </row>
    <row r="5" spans="1:16" ht="15.75" thickBot="1" x14ac:dyDescent="0.3">
      <c r="A5" s="26">
        <v>1015</v>
      </c>
      <c r="B5" s="27">
        <v>3</v>
      </c>
      <c r="C5" s="28" t="s">
        <v>62</v>
      </c>
      <c r="D5">
        <f t="shared" si="0"/>
        <v>10.65</v>
      </c>
      <c r="E5">
        <f t="shared" si="1"/>
        <v>11.1</v>
      </c>
      <c r="F5" s="22">
        <v>1</v>
      </c>
      <c r="G5" s="29" t="s">
        <v>66</v>
      </c>
      <c r="H5" s="30">
        <v>17.100000000000001</v>
      </c>
      <c r="I5" s="30">
        <v>280.8</v>
      </c>
      <c r="J5" s="30">
        <v>202.2</v>
      </c>
      <c r="K5" s="30">
        <v>1.7</v>
      </c>
      <c r="L5" s="30">
        <v>17.2</v>
      </c>
      <c r="N5" s="25">
        <v>4</v>
      </c>
      <c r="O5">
        <f>H53</f>
        <v>5.1749999999999998</v>
      </c>
      <c r="P5">
        <f>L53</f>
        <v>5.6750000000000007</v>
      </c>
    </row>
    <row r="6" spans="1:16" ht="15.75" thickBot="1" x14ac:dyDescent="0.3">
      <c r="A6" s="19">
        <v>1016</v>
      </c>
      <c r="B6" s="20">
        <v>3</v>
      </c>
      <c r="C6" s="21" t="s">
        <v>62</v>
      </c>
      <c r="D6">
        <f t="shared" si="0"/>
        <v>10.65</v>
      </c>
      <c r="E6">
        <f t="shared" si="1"/>
        <v>11.1</v>
      </c>
      <c r="F6" s="22">
        <v>1</v>
      </c>
      <c r="G6" s="29" t="s">
        <v>67</v>
      </c>
      <c r="H6" s="30">
        <v>19.600000000000001</v>
      </c>
      <c r="I6" s="30">
        <v>318.3</v>
      </c>
      <c r="J6" s="30">
        <v>236.8</v>
      </c>
      <c r="K6" s="30">
        <v>1.3</v>
      </c>
      <c r="L6" s="30">
        <v>19.600000000000001</v>
      </c>
    </row>
    <row r="7" spans="1:16" ht="15.75" thickBot="1" x14ac:dyDescent="0.3">
      <c r="A7" s="26">
        <v>1017</v>
      </c>
      <c r="B7" s="27">
        <v>3</v>
      </c>
      <c r="C7" s="28" t="s">
        <v>62</v>
      </c>
      <c r="D7">
        <f t="shared" si="0"/>
        <v>10.65</v>
      </c>
      <c r="E7">
        <f t="shared" si="1"/>
        <v>11.1</v>
      </c>
      <c r="F7" s="22">
        <v>1</v>
      </c>
      <c r="G7" s="29" t="s">
        <v>68</v>
      </c>
      <c r="H7" s="30">
        <v>24.6</v>
      </c>
      <c r="I7" s="30">
        <v>339.4</v>
      </c>
      <c r="J7" s="30">
        <v>244.4</v>
      </c>
      <c r="K7" s="30">
        <v>1.7</v>
      </c>
      <c r="L7" s="30">
        <v>24.3</v>
      </c>
    </row>
    <row r="8" spans="1:16" ht="15.75" thickBot="1" x14ac:dyDescent="0.3">
      <c r="A8" s="19">
        <v>1020</v>
      </c>
      <c r="B8" s="20">
        <v>3</v>
      </c>
      <c r="C8" s="21" t="s">
        <v>62</v>
      </c>
      <c r="D8">
        <f t="shared" si="0"/>
        <v>10.65</v>
      </c>
      <c r="E8">
        <f t="shared" si="1"/>
        <v>11.1</v>
      </c>
      <c r="F8" s="22">
        <v>1</v>
      </c>
      <c r="G8" s="29" t="s">
        <v>69</v>
      </c>
      <c r="H8" s="30">
        <v>27.7</v>
      </c>
      <c r="I8" s="30">
        <v>331</v>
      </c>
      <c r="J8" s="30">
        <v>246.2</v>
      </c>
      <c r="K8" s="30">
        <v>1.7</v>
      </c>
      <c r="L8" s="30">
        <v>27.2</v>
      </c>
    </row>
    <row r="9" spans="1:16" ht="15.75" thickBot="1" x14ac:dyDescent="0.3">
      <c r="A9" s="26">
        <v>1021</v>
      </c>
      <c r="B9" s="27">
        <v>3</v>
      </c>
      <c r="C9" s="28" t="s">
        <v>62</v>
      </c>
      <c r="D9">
        <f t="shared" si="0"/>
        <v>10.65</v>
      </c>
      <c r="E9">
        <f t="shared" si="1"/>
        <v>11.1</v>
      </c>
      <c r="F9" s="22">
        <v>1</v>
      </c>
      <c r="G9" s="29" t="s">
        <v>70</v>
      </c>
      <c r="H9" s="30">
        <v>27.5</v>
      </c>
      <c r="I9" s="30">
        <v>296</v>
      </c>
      <c r="J9" s="30">
        <v>220.2</v>
      </c>
      <c r="K9" s="30">
        <v>1.6</v>
      </c>
      <c r="L9" s="30">
        <v>27</v>
      </c>
    </row>
    <row r="10" spans="1:16" ht="15.75" thickBot="1" x14ac:dyDescent="0.3">
      <c r="A10" s="19">
        <v>1022</v>
      </c>
      <c r="B10" s="20">
        <v>3</v>
      </c>
      <c r="C10" s="21" t="s">
        <v>62</v>
      </c>
      <c r="D10">
        <f t="shared" si="0"/>
        <v>10.65</v>
      </c>
      <c r="E10">
        <f t="shared" si="1"/>
        <v>11.1</v>
      </c>
      <c r="F10" s="22">
        <v>1</v>
      </c>
      <c r="G10" s="29" t="s">
        <v>71</v>
      </c>
      <c r="H10" s="30">
        <v>24.5</v>
      </c>
      <c r="I10" s="30">
        <v>248.7</v>
      </c>
      <c r="J10" s="30">
        <v>179.1</v>
      </c>
      <c r="K10" s="30">
        <v>1.7</v>
      </c>
      <c r="L10" s="30">
        <v>24.3</v>
      </c>
    </row>
    <row r="11" spans="1:16" ht="15.75" thickBot="1" x14ac:dyDescent="0.3">
      <c r="A11" s="26">
        <v>1025</v>
      </c>
      <c r="B11" s="27">
        <v>3</v>
      </c>
      <c r="C11" s="28" t="s">
        <v>62</v>
      </c>
      <c r="D11">
        <f t="shared" si="0"/>
        <v>10.65</v>
      </c>
      <c r="E11">
        <f t="shared" si="1"/>
        <v>11.1</v>
      </c>
      <c r="F11" s="22">
        <v>1</v>
      </c>
      <c r="G11" s="29" t="s">
        <v>72</v>
      </c>
      <c r="H11" s="30">
        <v>21.7</v>
      </c>
      <c r="I11" s="30">
        <v>184.8</v>
      </c>
      <c r="J11" s="30">
        <v>137.5</v>
      </c>
      <c r="K11" s="30">
        <v>1.5</v>
      </c>
      <c r="L11" s="30">
        <v>21.5</v>
      </c>
    </row>
    <row r="12" spans="1:16" ht="15.75" thickBot="1" x14ac:dyDescent="0.3">
      <c r="A12" s="19">
        <v>1026</v>
      </c>
      <c r="B12" s="20">
        <v>3</v>
      </c>
      <c r="C12" s="21" t="s">
        <v>62</v>
      </c>
      <c r="D12">
        <f t="shared" si="0"/>
        <v>10.65</v>
      </c>
      <c r="E12">
        <f t="shared" si="1"/>
        <v>11.1</v>
      </c>
      <c r="F12" s="22">
        <v>1</v>
      </c>
      <c r="G12" s="29" t="s">
        <v>73</v>
      </c>
      <c r="H12" s="30">
        <v>16.8</v>
      </c>
      <c r="I12" s="30">
        <v>137.9</v>
      </c>
      <c r="J12" s="30">
        <v>99.3</v>
      </c>
      <c r="K12" s="30">
        <v>1.1000000000000001</v>
      </c>
      <c r="L12" s="30">
        <v>17</v>
      </c>
    </row>
    <row r="13" spans="1:16" ht="15.75" thickBot="1" x14ac:dyDescent="0.3">
      <c r="A13" s="26">
        <v>1027</v>
      </c>
      <c r="B13" s="27">
        <v>3</v>
      </c>
      <c r="C13" s="28" t="s">
        <v>62</v>
      </c>
      <c r="D13">
        <f t="shared" si="0"/>
        <v>10.65</v>
      </c>
      <c r="E13">
        <f t="shared" si="1"/>
        <v>11.1</v>
      </c>
      <c r="F13" s="22">
        <v>1</v>
      </c>
      <c r="G13" s="29" t="s">
        <v>74</v>
      </c>
      <c r="H13" s="30">
        <v>14.1</v>
      </c>
      <c r="I13" s="30">
        <v>107.9</v>
      </c>
      <c r="J13" s="30">
        <v>80.099999999999994</v>
      </c>
      <c r="K13" s="30">
        <v>1.3</v>
      </c>
      <c r="L13" s="30">
        <v>14.4</v>
      </c>
    </row>
    <row r="14" spans="1:16" x14ac:dyDescent="0.25">
      <c r="A14" s="19">
        <v>1028</v>
      </c>
      <c r="B14" s="20">
        <v>3</v>
      </c>
      <c r="C14" s="21" t="s">
        <v>62</v>
      </c>
      <c r="D14">
        <f t="shared" si="0"/>
        <v>10.65</v>
      </c>
      <c r="E14">
        <f t="shared" si="1"/>
        <v>11.1</v>
      </c>
      <c r="F14" s="22">
        <v>1</v>
      </c>
      <c r="G14" s="31" t="s">
        <v>55</v>
      </c>
      <c r="H14">
        <f>AVERAGE(H2:H4,H13)</f>
        <v>13.25</v>
      </c>
      <c r="L14">
        <f>AVERAGE(L2:L4,L13)</f>
        <v>13.649999999999999</v>
      </c>
    </row>
    <row r="15" spans="1:16" ht="15.75" thickBot="1" x14ac:dyDescent="0.3">
      <c r="A15" s="26">
        <v>1035</v>
      </c>
      <c r="B15" s="27">
        <v>3</v>
      </c>
      <c r="C15" s="28" t="s">
        <v>62</v>
      </c>
      <c r="D15">
        <f t="shared" si="0"/>
        <v>10.65</v>
      </c>
      <c r="E15">
        <f t="shared" si="1"/>
        <v>11.1</v>
      </c>
      <c r="F15" s="22">
        <v>2</v>
      </c>
      <c r="G15" s="32" t="s">
        <v>63</v>
      </c>
      <c r="H15" s="30">
        <v>10.6</v>
      </c>
      <c r="I15" s="30">
        <v>127.3</v>
      </c>
      <c r="J15" s="30">
        <v>94.7</v>
      </c>
      <c r="K15" s="30">
        <v>1.9</v>
      </c>
      <c r="L15" s="30">
        <v>11.3</v>
      </c>
    </row>
    <row r="16" spans="1:16" ht="15.75" thickBot="1" x14ac:dyDescent="0.3">
      <c r="A16" s="19">
        <v>1036</v>
      </c>
      <c r="B16" s="20">
        <v>3</v>
      </c>
      <c r="C16" s="21" t="s">
        <v>62</v>
      </c>
      <c r="D16">
        <f t="shared" si="0"/>
        <v>10.65</v>
      </c>
      <c r="E16">
        <f t="shared" si="1"/>
        <v>11.1</v>
      </c>
      <c r="F16" s="22">
        <v>2</v>
      </c>
      <c r="G16" s="32" t="s">
        <v>75</v>
      </c>
      <c r="H16" s="30">
        <v>10.4</v>
      </c>
      <c r="I16" s="30">
        <v>169.5</v>
      </c>
      <c r="J16" s="30">
        <v>113.9</v>
      </c>
      <c r="K16" s="30">
        <v>1.6</v>
      </c>
      <c r="L16" s="30">
        <v>11.1</v>
      </c>
    </row>
    <row r="17" spans="1:12" ht="15.75" thickBot="1" x14ac:dyDescent="0.3">
      <c r="A17" s="26">
        <v>1037</v>
      </c>
      <c r="B17" s="27">
        <v>3</v>
      </c>
      <c r="C17" s="28" t="s">
        <v>62</v>
      </c>
      <c r="D17">
        <f t="shared" si="0"/>
        <v>10.65</v>
      </c>
      <c r="E17">
        <f t="shared" si="1"/>
        <v>11.1</v>
      </c>
      <c r="F17" s="22">
        <v>2</v>
      </c>
      <c r="G17" s="32" t="s">
        <v>65</v>
      </c>
      <c r="H17" s="30">
        <v>13.8</v>
      </c>
      <c r="I17" s="30">
        <v>213.1</v>
      </c>
      <c r="J17" s="30">
        <v>158.5</v>
      </c>
      <c r="K17" s="30">
        <v>2.2999999999999998</v>
      </c>
      <c r="L17" s="30">
        <v>14.2</v>
      </c>
    </row>
    <row r="18" spans="1:12" ht="15.75" thickBot="1" x14ac:dyDescent="0.3">
      <c r="A18" s="19">
        <v>1040</v>
      </c>
      <c r="B18" s="20">
        <v>3</v>
      </c>
      <c r="C18" s="21" t="s">
        <v>62</v>
      </c>
      <c r="D18">
        <f t="shared" si="0"/>
        <v>10.65</v>
      </c>
      <c r="E18">
        <f t="shared" si="1"/>
        <v>11.1</v>
      </c>
      <c r="F18" s="22">
        <v>2</v>
      </c>
      <c r="G18" s="32" t="s">
        <v>66</v>
      </c>
      <c r="H18" s="30">
        <v>17.899999999999999</v>
      </c>
      <c r="I18" s="30">
        <v>241.5</v>
      </c>
      <c r="J18" s="30">
        <v>173.9</v>
      </c>
      <c r="K18" s="30">
        <v>2.2999999999999998</v>
      </c>
      <c r="L18" s="30">
        <v>18.100000000000001</v>
      </c>
    </row>
    <row r="19" spans="1:12" ht="15.75" thickBot="1" x14ac:dyDescent="0.3">
      <c r="A19" s="26">
        <v>1041</v>
      </c>
      <c r="B19" s="27">
        <v>3</v>
      </c>
      <c r="C19" s="28" t="s">
        <v>62</v>
      </c>
      <c r="D19">
        <f t="shared" si="0"/>
        <v>10.65</v>
      </c>
      <c r="E19">
        <f t="shared" si="1"/>
        <v>11.1</v>
      </c>
      <c r="F19" s="22">
        <v>2</v>
      </c>
      <c r="G19" s="32" t="s">
        <v>67</v>
      </c>
      <c r="H19" s="30">
        <v>22.1</v>
      </c>
      <c r="I19" s="30">
        <v>289.5</v>
      </c>
      <c r="J19" s="30">
        <v>215.4</v>
      </c>
      <c r="K19" s="30">
        <v>2.4</v>
      </c>
      <c r="L19" s="30">
        <v>22</v>
      </c>
    </row>
    <row r="20" spans="1:12" ht="15.75" thickBot="1" x14ac:dyDescent="0.3">
      <c r="A20" s="19">
        <v>1042</v>
      </c>
      <c r="B20" s="20">
        <v>3</v>
      </c>
      <c r="C20" s="21" t="s">
        <v>62</v>
      </c>
      <c r="D20">
        <f t="shared" si="0"/>
        <v>10.65</v>
      </c>
      <c r="E20">
        <f t="shared" si="1"/>
        <v>11.1</v>
      </c>
      <c r="F20" s="22">
        <v>2</v>
      </c>
      <c r="G20" s="32" t="s">
        <v>68</v>
      </c>
      <c r="H20" s="30">
        <v>27.1</v>
      </c>
      <c r="I20" s="30">
        <v>321.3</v>
      </c>
      <c r="J20" s="30">
        <v>231.3</v>
      </c>
      <c r="K20" s="30">
        <v>2.6</v>
      </c>
      <c r="L20" s="30">
        <v>26.7</v>
      </c>
    </row>
    <row r="21" spans="1:12" ht="15.75" thickBot="1" x14ac:dyDescent="0.3">
      <c r="A21" s="26">
        <v>1045</v>
      </c>
      <c r="B21" s="27">
        <v>3</v>
      </c>
      <c r="C21" s="28" t="s">
        <v>62</v>
      </c>
      <c r="D21">
        <f t="shared" si="0"/>
        <v>10.65</v>
      </c>
      <c r="E21">
        <f t="shared" si="1"/>
        <v>11.1</v>
      </c>
      <c r="F21" s="22">
        <v>2</v>
      </c>
      <c r="G21" s="32" t="s">
        <v>69</v>
      </c>
      <c r="H21" s="30">
        <v>30.2</v>
      </c>
      <c r="I21" s="30">
        <v>317.2</v>
      </c>
      <c r="J21" s="30">
        <v>236</v>
      </c>
      <c r="K21" s="30">
        <v>2.6</v>
      </c>
      <c r="L21" s="30">
        <v>29.7</v>
      </c>
    </row>
    <row r="22" spans="1:12" ht="15.75" thickBot="1" x14ac:dyDescent="0.3">
      <c r="A22" s="19">
        <v>1046</v>
      </c>
      <c r="B22" s="20">
        <v>3</v>
      </c>
      <c r="C22" s="21" t="s">
        <v>62</v>
      </c>
      <c r="D22">
        <f t="shared" si="0"/>
        <v>10.65</v>
      </c>
      <c r="E22">
        <f t="shared" si="1"/>
        <v>11.1</v>
      </c>
      <c r="F22" s="22">
        <v>2</v>
      </c>
      <c r="G22" s="32" t="s">
        <v>70</v>
      </c>
      <c r="H22" s="30">
        <v>29.8</v>
      </c>
      <c r="I22" s="30">
        <v>288</v>
      </c>
      <c r="J22" s="30">
        <v>214.3</v>
      </c>
      <c r="K22" s="30">
        <v>2.2000000000000002</v>
      </c>
      <c r="L22" s="30">
        <v>29.3</v>
      </c>
    </row>
    <row r="23" spans="1:12" ht="15.75" thickBot="1" x14ac:dyDescent="0.3">
      <c r="A23" s="26">
        <v>1047</v>
      </c>
      <c r="B23" s="27">
        <v>3</v>
      </c>
      <c r="C23" s="28" t="s">
        <v>62</v>
      </c>
      <c r="D23">
        <f t="shared" si="0"/>
        <v>10.65</v>
      </c>
      <c r="E23">
        <f t="shared" si="1"/>
        <v>11.1</v>
      </c>
      <c r="F23" s="22">
        <v>2</v>
      </c>
      <c r="G23" s="32" t="s">
        <v>71</v>
      </c>
      <c r="H23" s="30">
        <v>27</v>
      </c>
      <c r="I23" s="30">
        <v>229.1</v>
      </c>
      <c r="J23" s="30">
        <v>165</v>
      </c>
      <c r="K23" s="30">
        <v>2.5</v>
      </c>
      <c r="L23" s="30">
        <v>26.6</v>
      </c>
    </row>
    <row r="24" spans="1:12" ht="15.75" thickBot="1" x14ac:dyDescent="0.3">
      <c r="A24" s="19">
        <v>1048</v>
      </c>
      <c r="B24" s="20">
        <v>3</v>
      </c>
      <c r="C24" s="21" t="s">
        <v>62</v>
      </c>
      <c r="D24">
        <f t="shared" si="0"/>
        <v>10.65</v>
      </c>
      <c r="E24">
        <f t="shared" si="1"/>
        <v>11.1</v>
      </c>
      <c r="F24" s="22">
        <v>2</v>
      </c>
      <c r="G24" s="32" t="s">
        <v>72</v>
      </c>
      <c r="H24" s="30">
        <v>21.8</v>
      </c>
      <c r="I24" s="30">
        <v>178.3</v>
      </c>
      <c r="J24" s="30">
        <v>132.6</v>
      </c>
      <c r="K24" s="30">
        <v>1.6</v>
      </c>
      <c r="L24" s="30">
        <v>21.7</v>
      </c>
    </row>
    <row r="25" spans="1:12" ht="15.75" thickBot="1" x14ac:dyDescent="0.3">
      <c r="A25" s="26">
        <v>1049</v>
      </c>
      <c r="B25" s="27">
        <v>3</v>
      </c>
      <c r="C25" s="28" t="s">
        <v>62</v>
      </c>
      <c r="D25">
        <f t="shared" si="0"/>
        <v>10.65</v>
      </c>
      <c r="E25">
        <f t="shared" si="1"/>
        <v>11.1</v>
      </c>
      <c r="F25" s="22">
        <v>2</v>
      </c>
      <c r="G25" s="32" t="s">
        <v>73</v>
      </c>
      <c r="H25" s="30">
        <v>15.1</v>
      </c>
      <c r="I25" s="30">
        <v>139.6</v>
      </c>
      <c r="J25" s="30">
        <v>100.5</v>
      </c>
      <c r="K25" s="30">
        <v>1.5</v>
      </c>
      <c r="L25" s="30">
        <v>15.3</v>
      </c>
    </row>
    <row r="26" spans="1:12" ht="15.75" thickBot="1" x14ac:dyDescent="0.3">
      <c r="A26" s="19">
        <v>1055</v>
      </c>
      <c r="B26" s="20">
        <v>3</v>
      </c>
      <c r="C26" s="21" t="s">
        <v>62</v>
      </c>
      <c r="D26">
        <f t="shared" si="0"/>
        <v>10.65</v>
      </c>
      <c r="E26">
        <f t="shared" si="1"/>
        <v>11.1</v>
      </c>
      <c r="F26" s="22">
        <v>2</v>
      </c>
      <c r="G26" s="32" t="s">
        <v>74</v>
      </c>
      <c r="H26" s="30">
        <v>13.4</v>
      </c>
      <c r="I26" s="30">
        <v>110.4</v>
      </c>
      <c r="J26" s="30">
        <v>82.1</v>
      </c>
      <c r="K26" s="30">
        <v>1.5</v>
      </c>
      <c r="L26" s="30">
        <v>13.7</v>
      </c>
    </row>
    <row r="27" spans="1:12" ht="15.75" thickBot="1" x14ac:dyDescent="0.3">
      <c r="A27" s="26">
        <v>1056</v>
      </c>
      <c r="B27" s="27">
        <v>3</v>
      </c>
      <c r="C27" s="28" t="s">
        <v>62</v>
      </c>
      <c r="D27">
        <f t="shared" si="0"/>
        <v>10.65</v>
      </c>
      <c r="E27">
        <f t="shared" si="1"/>
        <v>11.1</v>
      </c>
      <c r="F27" s="22">
        <v>2</v>
      </c>
      <c r="G27" s="33" t="s">
        <v>55</v>
      </c>
      <c r="H27">
        <f>AVERAGE(H15:H17,H26)</f>
        <v>12.049999999999999</v>
      </c>
      <c r="L27">
        <f>AVERAGE(L15:L17,L26)</f>
        <v>12.574999999999999</v>
      </c>
    </row>
    <row r="28" spans="1:12" ht="15.75" thickBot="1" x14ac:dyDescent="0.3">
      <c r="A28" s="19">
        <v>1057</v>
      </c>
      <c r="B28" s="20">
        <v>3</v>
      </c>
      <c r="C28" s="21" t="s">
        <v>62</v>
      </c>
      <c r="D28">
        <f t="shared" si="0"/>
        <v>10.65</v>
      </c>
      <c r="E28">
        <f t="shared" si="1"/>
        <v>11.1</v>
      </c>
      <c r="F28" s="25">
        <v>3</v>
      </c>
      <c r="G28" s="34" t="s">
        <v>63</v>
      </c>
      <c r="H28" s="24">
        <v>8.4</v>
      </c>
      <c r="I28" s="24">
        <v>114.2</v>
      </c>
      <c r="J28" s="24">
        <v>85</v>
      </c>
      <c r="K28" s="24">
        <v>2.7</v>
      </c>
      <c r="L28" s="24">
        <v>9</v>
      </c>
    </row>
    <row r="29" spans="1:12" ht="15.75" thickBot="1" x14ac:dyDescent="0.3">
      <c r="A29" s="26">
        <v>1060</v>
      </c>
      <c r="B29" s="27">
        <v>3</v>
      </c>
      <c r="C29" s="28" t="s">
        <v>62</v>
      </c>
      <c r="D29">
        <f t="shared" si="0"/>
        <v>10.65</v>
      </c>
      <c r="E29">
        <f t="shared" si="1"/>
        <v>11.1</v>
      </c>
      <c r="F29" s="25">
        <v>3</v>
      </c>
      <c r="G29" s="32" t="s">
        <v>75</v>
      </c>
      <c r="H29" s="30">
        <v>10.3</v>
      </c>
      <c r="I29" s="30">
        <v>172.7</v>
      </c>
      <c r="J29" s="30">
        <v>116</v>
      </c>
      <c r="K29" s="30">
        <v>2</v>
      </c>
      <c r="L29" s="30">
        <v>10.8</v>
      </c>
    </row>
    <row r="30" spans="1:12" ht="15.75" thickBot="1" x14ac:dyDescent="0.3">
      <c r="A30" s="19">
        <v>1061</v>
      </c>
      <c r="B30" s="20">
        <v>3</v>
      </c>
      <c r="C30" s="21" t="s">
        <v>62</v>
      </c>
      <c r="D30">
        <f t="shared" si="0"/>
        <v>10.65</v>
      </c>
      <c r="E30">
        <f t="shared" si="1"/>
        <v>11.1</v>
      </c>
      <c r="F30" s="25">
        <v>3</v>
      </c>
      <c r="G30" s="32" t="s">
        <v>65</v>
      </c>
      <c r="H30" s="30">
        <v>12.7</v>
      </c>
      <c r="I30" s="30">
        <v>214.7</v>
      </c>
      <c r="J30" s="30">
        <v>159.69999999999999</v>
      </c>
      <c r="K30" s="30">
        <v>2.6</v>
      </c>
      <c r="L30" s="30">
        <v>13</v>
      </c>
    </row>
    <row r="31" spans="1:12" ht="15.75" thickBot="1" x14ac:dyDescent="0.3">
      <c r="A31" s="26">
        <v>1065</v>
      </c>
      <c r="B31" s="27">
        <v>3</v>
      </c>
      <c r="C31" s="28" t="s">
        <v>62</v>
      </c>
      <c r="D31">
        <f t="shared" si="0"/>
        <v>10.65</v>
      </c>
      <c r="E31">
        <f t="shared" si="1"/>
        <v>11.1</v>
      </c>
      <c r="F31" s="25">
        <v>3</v>
      </c>
      <c r="G31" s="32" t="s">
        <v>66</v>
      </c>
      <c r="H31" s="30">
        <v>15.5</v>
      </c>
      <c r="I31" s="30">
        <v>263</v>
      </c>
      <c r="J31" s="30">
        <v>189.4</v>
      </c>
      <c r="K31" s="30">
        <v>2.8</v>
      </c>
      <c r="L31" s="30">
        <v>15.7</v>
      </c>
    </row>
    <row r="32" spans="1:12" ht="15.75" thickBot="1" x14ac:dyDescent="0.3">
      <c r="A32" s="19">
        <v>1066</v>
      </c>
      <c r="B32" s="20">
        <v>3</v>
      </c>
      <c r="C32" s="21" t="s">
        <v>62</v>
      </c>
      <c r="D32">
        <f t="shared" si="0"/>
        <v>10.65</v>
      </c>
      <c r="E32">
        <f t="shared" si="1"/>
        <v>11.1</v>
      </c>
      <c r="F32" s="25">
        <v>3</v>
      </c>
      <c r="G32" s="32" t="s">
        <v>67</v>
      </c>
      <c r="H32" s="30">
        <v>20.3</v>
      </c>
      <c r="I32" s="30">
        <v>303.8</v>
      </c>
      <c r="J32" s="30">
        <v>226</v>
      </c>
      <c r="K32" s="30">
        <v>2.4</v>
      </c>
      <c r="L32" s="30">
        <v>20.2</v>
      </c>
    </row>
    <row r="33" spans="1:12" ht="15.75" thickBot="1" x14ac:dyDescent="0.3">
      <c r="A33" s="26">
        <v>1070</v>
      </c>
      <c r="B33" s="27">
        <v>3</v>
      </c>
      <c r="C33" s="28" t="s">
        <v>62</v>
      </c>
      <c r="D33">
        <f t="shared" si="0"/>
        <v>10.65</v>
      </c>
      <c r="E33">
        <f t="shared" si="1"/>
        <v>11.1</v>
      </c>
      <c r="F33" s="25">
        <v>3</v>
      </c>
      <c r="G33" s="32" t="s">
        <v>68</v>
      </c>
      <c r="H33" s="30">
        <v>24.4</v>
      </c>
      <c r="I33" s="30">
        <v>320.5</v>
      </c>
      <c r="J33" s="30">
        <v>230.7</v>
      </c>
      <c r="K33" s="30">
        <v>1.9</v>
      </c>
      <c r="L33" s="30">
        <v>24</v>
      </c>
    </row>
    <row r="34" spans="1:12" ht="15.75" thickBot="1" x14ac:dyDescent="0.3">
      <c r="A34" s="19">
        <v>1071</v>
      </c>
      <c r="B34" s="20">
        <v>3</v>
      </c>
      <c r="C34" s="21" t="s">
        <v>62</v>
      </c>
      <c r="D34">
        <f t="shared" si="0"/>
        <v>10.65</v>
      </c>
      <c r="E34">
        <f t="shared" si="1"/>
        <v>11.1</v>
      </c>
      <c r="F34" s="25">
        <v>3</v>
      </c>
      <c r="G34" s="32" t="s">
        <v>69</v>
      </c>
      <c r="H34" s="30">
        <v>26.2</v>
      </c>
      <c r="I34" s="30">
        <v>329.9</v>
      </c>
      <c r="J34" s="30">
        <v>245.4</v>
      </c>
      <c r="K34" s="30">
        <v>2.4</v>
      </c>
      <c r="L34" s="30">
        <v>25.8</v>
      </c>
    </row>
    <row r="35" spans="1:12" ht="15.75" thickBot="1" x14ac:dyDescent="0.3">
      <c r="A35" s="26">
        <v>1075</v>
      </c>
      <c r="B35" s="27">
        <v>3</v>
      </c>
      <c r="C35" s="28" t="s">
        <v>62</v>
      </c>
      <c r="D35">
        <f t="shared" si="0"/>
        <v>10.65</v>
      </c>
      <c r="E35">
        <f t="shared" si="1"/>
        <v>11.1</v>
      </c>
      <c r="F35" s="25">
        <v>3</v>
      </c>
      <c r="G35" s="32" t="s">
        <v>70</v>
      </c>
      <c r="H35" s="30">
        <v>27.3</v>
      </c>
      <c r="I35" s="30">
        <v>301</v>
      </c>
      <c r="J35" s="30">
        <v>224</v>
      </c>
      <c r="K35" s="30">
        <v>2.2999999999999998</v>
      </c>
      <c r="L35" s="30">
        <v>26.8</v>
      </c>
    </row>
    <row r="36" spans="1:12" ht="15.75" thickBot="1" x14ac:dyDescent="0.3">
      <c r="A36" s="19">
        <v>1076</v>
      </c>
      <c r="B36" s="20">
        <v>3</v>
      </c>
      <c r="C36" s="21" t="s">
        <v>62</v>
      </c>
      <c r="D36">
        <f t="shared" si="0"/>
        <v>10.65</v>
      </c>
      <c r="E36">
        <f t="shared" si="1"/>
        <v>11.1</v>
      </c>
      <c r="F36" s="25">
        <v>3</v>
      </c>
      <c r="G36" s="32" t="s">
        <v>71</v>
      </c>
      <c r="H36" s="30">
        <v>24.5</v>
      </c>
      <c r="I36" s="30">
        <v>253.1</v>
      </c>
      <c r="J36" s="30">
        <v>182.2</v>
      </c>
      <c r="K36" s="30">
        <v>2</v>
      </c>
      <c r="L36" s="30">
        <v>24.1</v>
      </c>
    </row>
    <row r="37" spans="1:12" ht="15.75" thickBot="1" x14ac:dyDescent="0.3">
      <c r="A37" s="26">
        <v>1077</v>
      </c>
      <c r="B37" s="27">
        <v>3</v>
      </c>
      <c r="C37" s="28" t="s">
        <v>62</v>
      </c>
      <c r="D37">
        <f t="shared" si="0"/>
        <v>10.65</v>
      </c>
      <c r="E37">
        <f t="shared" si="1"/>
        <v>11.1</v>
      </c>
      <c r="F37" s="25">
        <v>3</v>
      </c>
      <c r="G37" s="32" t="s">
        <v>72</v>
      </c>
      <c r="H37" s="30">
        <v>18.5</v>
      </c>
      <c r="I37" s="30">
        <v>188.2</v>
      </c>
      <c r="J37" s="30">
        <v>140</v>
      </c>
      <c r="K37" s="30">
        <v>1.7</v>
      </c>
      <c r="L37" s="30">
        <v>18.5</v>
      </c>
    </row>
    <row r="38" spans="1:12" ht="15.75" thickBot="1" x14ac:dyDescent="0.3">
      <c r="A38" s="19">
        <v>1080</v>
      </c>
      <c r="B38" s="20">
        <v>3</v>
      </c>
      <c r="C38" s="21" t="s">
        <v>62</v>
      </c>
      <c r="D38">
        <f t="shared" si="0"/>
        <v>10.65</v>
      </c>
      <c r="E38">
        <f t="shared" si="1"/>
        <v>11.1</v>
      </c>
      <c r="F38" s="25">
        <v>3</v>
      </c>
      <c r="G38" s="32" t="s">
        <v>73</v>
      </c>
      <c r="H38" s="30">
        <v>14.4</v>
      </c>
      <c r="I38" s="30">
        <v>147.5</v>
      </c>
      <c r="J38" s="30">
        <v>106.2</v>
      </c>
      <c r="K38" s="30">
        <v>2.1</v>
      </c>
      <c r="L38" s="30">
        <v>14.6</v>
      </c>
    </row>
    <row r="39" spans="1:12" ht="15.75" thickBot="1" x14ac:dyDescent="0.3">
      <c r="A39" s="26">
        <v>1081</v>
      </c>
      <c r="B39" s="27">
        <v>3</v>
      </c>
      <c r="C39" s="28" t="s">
        <v>62</v>
      </c>
      <c r="D39">
        <f t="shared" si="0"/>
        <v>10.65</v>
      </c>
      <c r="E39">
        <f t="shared" si="1"/>
        <v>11.1</v>
      </c>
      <c r="F39" s="25">
        <v>3</v>
      </c>
      <c r="G39" s="32" t="s">
        <v>74</v>
      </c>
      <c r="H39" s="30">
        <v>11.2</v>
      </c>
      <c r="I39" s="30">
        <v>102</v>
      </c>
      <c r="J39" s="30">
        <v>75.900000000000006</v>
      </c>
      <c r="K39" s="30">
        <v>1.8</v>
      </c>
      <c r="L39" s="30">
        <v>11.6</v>
      </c>
    </row>
    <row r="40" spans="1:12" ht="15.75" thickBot="1" x14ac:dyDescent="0.3">
      <c r="A40" s="19">
        <v>1082</v>
      </c>
      <c r="B40" s="20">
        <v>3</v>
      </c>
      <c r="C40" s="21" t="s">
        <v>62</v>
      </c>
      <c r="D40">
        <f t="shared" si="0"/>
        <v>10.65</v>
      </c>
      <c r="E40">
        <f t="shared" si="1"/>
        <v>11.1</v>
      </c>
      <c r="F40" s="25">
        <v>3</v>
      </c>
      <c r="G40" s="33" t="s">
        <v>55</v>
      </c>
      <c r="H40">
        <f>AVERAGE(H28:H30,H39)</f>
        <v>10.65</v>
      </c>
      <c r="L40">
        <f>AVERAGE(L28:L30,L39)</f>
        <v>11.1</v>
      </c>
    </row>
    <row r="41" spans="1:12" ht="15.75" thickBot="1" x14ac:dyDescent="0.3">
      <c r="A41" s="26">
        <v>1085</v>
      </c>
      <c r="B41" s="27">
        <v>3</v>
      </c>
      <c r="C41" s="28" t="s">
        <v>62</v>
      </c>
      <c r="D41">
        <f t="shared" si="0"/>
        <v>10.65</v>
      </c>
      <c r="E41">
        <f t="shared" si="1"/>
        <v>11.1</v>
      </c>
      <c r="F41" s="25">
        <v>4</v>
      </c>
      <c r="G41" s="34" t="s">
        <v>63</v>
      </c>
      <c r="H41" s="24">
        <v>3.7</v>
      </c>
      <c r="I41" s="24">
        <v>107.4</v>
      </c>
      <c r="J41" s="24">
        <v>79.900000000000006</v>
      </c>
      <c r="K41" s="24">
        <v>2.1</v>
      </c>
      <c r="L41" s="24">
        <v>4.4000000000000004</v>
      </c>
    </row>
    <row r="42" spans="1:12" ht="15.75" thickBot="1" x14ac:dyDescent="0.3">
      <c r="A42" s="19">
        <v>1086</v>
      </c>
      <c r="B42" s="20">
        <v>3</v>
      </c>
      <c r="C42" s="21" t="s">
        <v>62</v>
      </c>
      <c r="D42">
        <f t="shared" si="0"/>
        <v>10.65</v>
      </c>
      <c r="E42">
        <f t="shared" si="1"/>
        <v>11.1</v>
      </c>
      <c r="F42" s="25">
        <v>4</v>
      </c>
      <c r="G42" s="32" t="s">
        <v>75</v>
      </c>
      <c r="H42" s="30">
        <v>3.8</v>
      </c>
      <c r="I42" s="30">
        <v>146.1</v>
      </c>
      <c r="J42" s="30">
        <v>98.2</v>
      </c>
      <c r="K42" s="30">
        <v>1.2</v>
      </c>
      <c r="L42" s="30">
        <v>4.4000000000000004</v>
      </c>
    </row>
    <row r="43" spans="1:12" ht="15.75" thickBot="1" x14ac:dyDescent="0.3">
      <c r="A43" s="26">
        <v>1087</v>
      </c>
      <c r="B43" s="27">
        <v>3</v>
      </c>
      <c r="C43" s="28" t="s">
        <v>62</v>
      </c>
      <c r="D43">
        <f t="shared" si="0"/>
        <v>10.65</v>
      </c>
      <c r="E43">
        <f t="shared" si="1"/>
        <v>11.1</v>
      </c>
      <c r="F43" s="25">
        <v>4</v>
      </c>
      <c r="G43" s="32" t="s">
        <v>65</v>
      </c>
      <c r="H43" s="30">
        <v>7</v>
      </c>
      <c r="I43" s="30">
        <v>209.8</v>
      </c>
      <c r="J43" s="30">
        <v>156.1</v>
      </c>
      <c r="K43" s="30">
        <v>2.2999999999999998</v>
      </c>
      <c r="L43" s="30">
        <v>7.4</v>
      </c>
    </row>
    <row r="44" spans="1:12" ht="15.75" thickBot="1" x14ac:dyDescent="0.3">
      <c r="A44" s="19">
        <v>1090</v>
      </c>
      <c r="B44" s="20">
        <v>3</v>
      </c>
      <c r="C44" s="21" t="s">
        <v>62</v>
      </c>
      <c r="D44">
        <f t="shared" si="0"/>
        <v>10.65</v>
      </c>
      <c r="E44">
        <f t="shared" si="1"/>
        <v>11.1</v>
      </c>
      <c r="F44" s="25">
        <v>4</v>
      </c>
      <c r="G44" s="32" t="s">
        <v>66</v>
      </c>
      <c r="H44" s="30">
        <v>12.1</v>
      </c>
      <c r="I44" s="30">
        <v>274.8</v>
      </c>
      <c r="J44" s="30">
        <v>197.9</v>
      </c>
      <c r="K44" s="30">
        <v>2.2000000000000002</v>
      </c>
      <c r="L44" s="30">
        <v>12.2</v>
      </c>
    </row>
    <row r="45" spans="1:12" ht="15.75" thickBot="1" x14ac:dyDescent="0.3">
      <c r="A45" s="26">
        <v>1095</v>
      </c>
      <c r="B45" s="27">
        <v>3</v>
      </c>
      <c r="C45" s="28" t="s">
        <v>62</v>
      </c>
      <c r="D45">
        <f t="shared" si="0"/>
        <v>10.65</v>
      </c>
      <c r="E45">
        <f t="shared" si="1"/>
        <v>11.1</v>
      </c>
      <c r="F45" s="25">
        <v>4</v>
      </c>
      <c r="G45" s="32" t="s">
        <v>67</v>
      </c>
      <c r="H45" s="30">
        <v>16.2</v>
      </c>
      <c r="I45" s="30">
        <v>296.39999999999998</v>
      </c>
      <c r="J45" s="30">
        <v>213.5</v>
      </c>
      <c r="K45" s="30">
        <v>1.8</v>
      </c>
      <c r="L45" s="30">
        <v>16</v>
      </c>
    </row>
    <row r="46" spans="1:12" ht="15.75" thickBot="1" x14ac:dyDescent="0.3">
      <c r="A46" s="19">
        <v>1096</v>
      </c>
      <c r="B46" s="20">
        <v>3</v>
      </c>
      <c r="C46" s="21" t="s">
        <v>62</v>
      </c>
      <c r="D46">
        <f t="shared" si="0"/>
        <v>10.65</v>
      </c>
      <c r="E46">
        <f t="shared" si="1"/>
        <v>11.1</v>
      </c>
      <c r="F46" s="25">
        <v>4</v>
      </c>
      <c r="G46" s="32" t="s">
        <v>68</v>
      </c>
      <c r="H46" s="30">
        <v>19.8</v>
      </c>
      <c r="I46" s="30">
        <v>317.89999999999998</v>
      </c>
      <c r="J46" s="30">
        <v>228.9</v>
      </c>
      <c r="K46" s="30">
        <v>2</v>
      </c>
      <c r="L46" s="30">
        <v>19.399999999999999</v>
      </c>
    </row>
    <row r="47" spans="1:12" ht="15.75" thickBot="1" x14ac:dyDescent="0.3">
      <c r="A47" s="26">
        <v>1097</v>
      </c>
      <c r="B47" s="27">
        <v>3</v>
      </c>
      <c r="C47" s="28" t="s">
        <v>62</v>
      </c>
      <c r="D47">
        <f t="shared" si="0"/>
        <v>10.65</v>
      </c>
      <c r="E47">
        <f t="shared" si="1"/>
        <v>11.1</v>
      </c>
      <c r="F47" s="25">
        <v>4</v>
      </c>
      <c r="G47" s="32" t="s">
        <v>69</v>
      </c>
      <c r="H47" s="30">
        <v>23.7</v>
      </c>
      <c r="I47" s="30">
        <v>311.39999999999998</v>
      </c>
      <c r="J47" s="30">
        <v>231.7</v>
      </c>
      <c r="K47" s="30">
        <v>2</v>
      </c>
      <c r="L47" s="30">
        <v>23.1</v>
      </c>
    </row>
    <row r="48" spans="1:12" ht="15.75" thickBot="1" x14ac:dyDescent="0.3">
      <c r="A48" s="19">
        <v>1100</v>
      </c>
      <c r="B48" s="20">
        <v>3</v>
      </c>
      <c r="C48" s="21" t="s">
        <v>62</v>
      </c>
      <c r="D48">
        <f t="shared" si="0"/>
        <v>10.65</v>
      </c>
      <c r="E48">
        <f t="shared" si="1"/>
        <v>11.1</v>
      </c>
      <c r="F48" s="25">
        <v>4</v>
      </c>
      <c r="G48" s="32" t="s">
        <v>70</v>
      </c>
      <c r="H48" s="30">
        <v>23</v>
      </c>
      <c r="I48" s="30">
        <v>267.60000000000002</v>
      </c>
      <c r="J48" s="30">
        <v>199.1</v>
      </c>
      <c r="K48" s="30">
        <v>2</v>
      </c>
      <c r="L48" s="30">
        <v>22.4</v>
      </c>
    </row>
    <row r="49" spans="1:12" ht="15.75" thickBot="1" x14ac:dyDescent="0.3">
      <c r="A49" s="26">
        <v>1101</v>
      </c>
      <c r="B49" s="27">
        <v>3</v>
      </c>
      <c r="C49" s="28" t="s">
        <v>62</v>
      </c>
      <c r="D49">
        <f t="shared" si="0"/>
        <v>10.65</v>
      </c>
      <c r="E49">
        <f t="shared" si="1"/>
        <v>11.1</v>
      </c>
      <c r="F49" s="25">
        <v>4</v>
      </c>
      <c r="G49" s="32" t="s">
        <v>71</v>
      </c>
      <c r="H49" s="30">
        <v>19.100000000000001</v>
      </c>
      <c r="I49" s="30">
        <v>221.9</v>
      </c>
      <c r="J49" s="30">
        <v>159.80000000000001</v>
      </c>
      <c r="K49" s="30">
        <v>1.8</v>
      </c>
      <c r="L49" s="30">
        <v>18.8</v>
      </c>
    </row>
    <row r="50" spans="1:12" ht="15.75" thickBot="1" x14ac:dyDescent="0.3">
      <c r="A50" s="19">
        <v>1102</v>
      </c>
      <c r="B50" s="20">
        <v>3</v>
      </c>
      <c r="C50" s="21" t="s">
        <v>62</v>
      </c>
      <c r="D50">
        <f t="shared" si="0"/>
        <v>10.65</v>
      </c>
      <c r="E50">
        <f t="shared" si="1"/>
        <v>11.1</v>
      </c>
      <c r="F50" s="25">
        <v>4</v>
      </c>
      <c r="G50" s="32" t="s">
        <v>72</v>
      </c>
      <c r="H50" s="30">
        <v>13.5</v>
      </c>
      <c r="I50" s="30">
        <v>179.8</v>
      </c>
      <c r="J50" s="30">
        <v>133.80000000000001</v>
      </c>
      <c r="K50" s="30">
        <v>1.8</v>
      </c>
      <c r="L50" s="30">
        <v>13.5</v>
      </c>
    </row>
    <row r="51" spans="1:12" ht="15.75" thickBot="1" x14ac:dyDescent="0.3">
      <c r="A51" s="26">
        <v>1105</v>
      </c>
      <c r="B51" s="27">
        <v>3</v>
      </c>
      <c r="C51" s="28" t="s">
        <v>62</v>
      </c>
      <c r="D51">
        <f t="shared" si="0"/>
        <v>10.65</v>
      </c>
      <c r="E51">
        <f t="shared" si="1"/>
        <v>11.1</v>
      </c>
      <c r="F51" s="25">
        <v>4</v>
      </c>
      <c r="G51" s="32" t="s">
        <v>73</v>
      </c>
      <c r="H51" s="30">
        <v>8.9</v>
      </c>
      <c r="I51" s="30">
        <v>132.30000000000001</v>
      </c>
      <c r="J51" s="30">
        <v>95.3</v>
      </c>
      <c r="K51" s="30">
        <v>1.7</v>
      </c>
      <c r="L51" s="30">
        <v>9.1999999999999993</v>
      </c>
    </row>
    <row r="52" spans="1:12" ht="15.75" thickBot="1" x14ac:dyDescent="0.3">
      <c r="A52" s="19">
        <v>1106</v>
      </c>
      <c r="B52" s="20">
        <v>3</v>
      </c>
      <c r="C52" s="21" t="s">
        <v>62</v>
      </c>
      <c r="D52">
        <f t="shared" si="0"/>
        <v>10.65</v>
      </c>
      <c r="E52">
        <f t="shared" si="1"/>
        <v>11.1</v>
      </c>
      <c r="F52" s="25">
        <v>4</v>
      </c>
      <c r="G52" s="32" t="s">
        <v>74</v>
      </c>
      <c r="H52" s="30">
        <v>6.2</v>
      </c>
      <c r="I52" s="30">
        <v>116.9</v>
      </c>
      <c r="J52" s="30">
        <v>86.9</v>
      </c>
      <c r="K52" s="30">
        <v>2.2000000000000002</v>
      </c>
      <c r="L52" s="30">
        <v>6.5</v>
      </c>
    </row>
    <row r="53" spans="1:12" x14ac:dyDescent="0.25">
      <c r="A53" s="26">
        <v>1107</v>
      </c>
      <c r="B53" s="27">
        <v>3</v>
      </c>
      <c r="C53" s="28" t="s">
        <v>62</v>
      </c>
      <c r="D53">
        <f t="shared" si="0"/>
        <v>10.65</v>
      </c>
      <c r="E53">
        <f t="shared" si="1"/>
        <v>11.1</v>
      </c>
      <c r="F53" s="25">
        <v>4</v>
      </c>
      <c r="G53" s="33" t="s">
        <v>55</v>
      </c>
      <c r="H53">
        <f>AVERAGE(H41:H43,H52)</f>
        <v>5.1749999999999998</v>
      </c>
      <c r="L53">
        <f>AVERAGE(L41:L43,L52)</f>
        <v>5.6750000000000007</v>
      </c>
    </row>
    <row r="54" spans="1:12" x14ac:dyDescent="0.25">
      <c r="A54" s="19">
        <v>1120</v>
      </c>
      <c r="B54" s="20">
        <v>3</v>
      </c>
      <c r="C54" s="21" t="s">
        <v>62</v>
      </c>
      <c r="D54">
        <f t="shared" si="0"/>
        <v>10.65</v>
      </c>
      <c r="E54">
        <f t="shared" si="1"/>
        <v>11.1</v>
      </c>
    </row>
    <row r="55" spans="1:12" x14ac:dyDescent="0.25">
      <c r="A55" s="26">
        <v>1130</v>
      </c>
      <c r="B55" s="27">
        <v>3</v>
      </c>
      <c r="C55" s="28" t="s">
        <v>62</v>
      </c>
      <c r="D55">
        <f t="shared" si="0"/>
        <v>10.65</v>
      </c>
      <c r="E55">
        <f t="shared" si="1"/>
        <v>11.1</v>
      </c>
    </row>
    <row r="56" spans="1:12" x14ac:dyDescent="0.25">
      <c r="A56" s="19">
        <v>1140</v>
      </c>
      <c r="B56" s="20">
        <v>3</v>
      </c>
      <c r="C56" s="21" t="s">
        <v>62</v>
      </c>
      <c r="D56">
        <f t="shared" si="0"/>
        <v>10.65</v>
      </c>
      <c r="E56">
        <f t="shared" si="1"/>
        <v>11.1</v>
      </c>
    </row>
    <row r="57" spans="1:12" x14ac:dyDescent="0.25">
      <c r="A57" s="26">
        <v>1150</v>
      </c>
      <c r="B57" s="27">
        <v>3</v>
      </c>
      <c r="C57" s="28" t="s">
        <v>62</v>
      </c>
      <c r="D57">
        <f t="shared" si="0"/>
        <v>10.65</v>
      </c>
      <c r="E57">
        <f t="shared" si="1"/>
        <v>11.1</v>
      </c>
    </row>
    <row r="58" spans="1:12" x14ac:dyDescent="0.25">
      <c r="A58" s="19">
        <v>1160</v>
      </c>
      <c r="B58" s="20">
        <v>3</v>
      </c>
      <c r="C58" s="21" t="s">
        <v>62</v>
      </c>
      <c r="D58">
        <f t="shared" si="0"/>
        <v>10.65</v>
      </c>
      <c r="E58">
        <f t="shared" si="1"/>
        <v>11.1</v>
      </c>
    </row>
    <row r="59" spans="1:12" x14ac:dyDescent="0.25">
      <c r="A59" s="26">
        <v>2000</v>
      </c>
      <c r="B59" s="27">
        <v>3</v>
      </c>
      <c r="C59" s="28" t="s">
        <v>62</v>
      </c>
      <c r="D59">
        <f t="shared" si="0"/>
        <v>10.65</v>
      </c>
      <c r="E59">
        <f t="shared" si="1"/>
        <v>11.1</v>
      </c>
    </row>
    <row r="60" spans="1:12" x14ac:dyDescent="0.25">
      <c r="A60" s="19">
        <v>2001</v>
      </c>
      <c r="B60" s="20">
        <v>3</v>
      </c>
      <c r="C60" s="21" t="s">
        <v>62</v>
      </c>
      <c r="D60">
        <f t="shared" si="0"/>
        <v>10.65</v>
      </c>
      <c r="E60">
        <f t="shared" si="1"/>
        <v>11.1</v>
      </c>
    </row>
    <row r="61" spans="1:12" x14ac:dyDescent="0.25">
      <c r="A61" s="26">
        <v>2002</v>
      </c>
      <c r="B61" s="27">
        <v>3</v>
      </c>
      <c r="C61" s="28" t="s">
        <v>62</v>
      </c>
      <c r="D61">
        <f t="shared" si="0"/>
        <v>10.65</v>
      </c>
      <c r="E61">
        <f t="shared" si="1"/>
        <v>11.1</v>
      </c>
    </row>
    <row r="62" spans="1:12" x14ac:dyDescent="0.25">
      <c r="A62" s="19">
        <v>2003</v>
      </c>
      <c r="B62" s="20">
        <v>3</v>
      </c>
      <c r="C62" s="21" t="s">
        <v>62</v>
      </c>
      <c r="D62">
        <f t="shared" si="0"/>
        <v>10.65</v>
      </c>
      <c r="E62">
        <f t="shared" si="1"/>
        <v>11.1</v>
      </c>
    </row>
    <row r="63" spans="1:12" x14ac:dyDescent="0.25">
      <c r="A63" s="26">
        <v>2006</v>
      </c>
      <c r="B63" s="27">
        <v>3</v>
      </c>
      <c r="C63" s="28" t="s">
        <v>62</v>
      </c>
      <c r="D63">
        <f t="shared" si="0"/>
        <v>10.65</v>
      </c>
      <c r="E63">
        <f t="shared" si="1"/>
        <v>11.1</v>
      </c>
    </row>
    <row r="64" spans="1:12" x14ac:dyDescent="0.25">
      <c r="A64" s="19">
        <v>2007</v>
      </c>
      <c r="B64" s="20">
        <v>3</v>
      </c>
      <c r="C64" s="21" t="s">
        <v>62</v>
      </c>
      <c r="D64">
        <f t="shared" si="0"/>
        <v>10.65</v>
      </c>
      <c r="E64">
        <f t="shared" si="1"/>
        <v>11.1</v>
      </c>
    </row>
    <row r="65" spans="1:5" x14ac:dyDescent="0.25">
      <c r="A65" s="26">
        <v>2008</v>
      </c>
      <c r="B65" s="27">
        <v>3</v>
      </c>
      <c r="C65" s="28" t="s">
        <v>62</v>
      </c>
      <c r="D65">
        <f t="shared" si="0"/>
        <v>10.65</v>
      </c>
      <c r="E65">
        <f t="shared" si="1"/>
        <v>11.1</v>
      </c>
    </row>
    <row r="66" spans="1:5" x14ac:dyDescent="0.25">
      <c r="A66" s="19">
        <v>2011</v>
      </c>
      <c r="B66" s="20">
        <v>3</v>
      </c>
      <c r="C66" s="21" t="s">
        <v>62</v>
      </c>
      <c r="D66">
        <f t="shared" si="0"/>
        <v>10.65</v>
      </c>
      <c r="E66">
        <f t="shared" si="1"/>
        <v>11.1</v>
      </c>
    </row>
    <row r="67" spans="1:5" x14ac:dyDescent="0.25">
      <c r="A67" s="26">
        <v>2012</v>
      </c>
      <c r="B67" s="27">
        <v>3</v>
      </c>
      <c r="C67" s="28" t="s">
        <v>62</v>
      </c>
      <c r="D67">
        <f t="shared" ref="D67:D130" si="2">VLOOKUP(B67,$N$2:$O$5,2,FALSE)</f>
        <v>10.65</v>
      </c>
      <c r="E67">
        <f t="shared" ref="E67:E130" si="3">VLOOKUP(B67,$N$2:$P$5,3,FALSE)</f>
        <v>11.1</v>
      </c>
    </row>
    <row r="68" spans="1:5" x14ac:dyDescent="0.25">
      <c r="A68" s="19">
        <v>2013</v>
      </c>
      <c r="B68" s="20">
        <v>3</v>
      </c>
      <c r="C68" s="21" t="s">
        <v>62</v>
      </c>
      <c r="D68">
        <f t="shared" si="2"/>
        <v>10.65</v>
      </c>
      <c r="E68">
        <f t="shared" si="3"/>
        <v>11.1</v>
      </c>
    </row>
    <row r="69" spans="1:5" x14ac:dyDescent="0.25">
      <c r="A69" s="26">
        <v>2014</v>
      </c>
      <c r="B69" s="27">
        <v>3</v>
      </c>
      <c r="C69" s="28" t="s">
        <v>62</v>
      </c>
      <c r="D69">
        <f t="shared" si="2"/>
        <v>10.65</v>
      </c>
      <c r="E69">
        <f t="shared" si="3"/>
        <v>11.1</v>
      </c>
    </row>
    <row r="70" spans="1:5" x14ac:dyDescent="0.25">
      <c r="A70" s="19">
        <v>2015</v>
      </c>
      <c r="B70" s="20">
        <v>3</v>
      </c>
      <c r="C70" s="21" t="s">
        <v>62</v>
      </c>
      <c r="D70">
        <f t="shared" si="2"/>
        <v>10.65</v>
      </c>
      <c r="E70">
        <f t="shared" si="3"/>
        <v>11.1</v>
      </c>
    </row>
    <row r="71" spans="1:5" x14ac:dyDescent="0.25">
      <c r="A71" s="26">
        <v>2018</v>
      </c>
      <c r="B71" s="27">
        <v>3</v>
      </c>
      <c r="C71" s="28" t="s">
        <v>62</v>
      </c>
      <c r="D71">
        <f t="shared" si="2"/>
        <v>10.65</v>
      </c>
      <c r="E71">
        <f t="shared" si="3"/>
        <v>11.1</v>
      </c>
    </row>
    <row r="72" spans="1:5" x14ac:dyDescent="0.25">
      <c r="A72" s="19">
        <v>2019</v>
      </c>
      <c r="B72" s="20">
        <v>3</v>
      </c>
      <c r="C72" s="21" t="s">
        <v>62</v>
      </c>
      <c r="D72">
        <f t="shared" si="2"/>
        <v>10.65</v>
      </c>
      <c r="E72">
        <f t="shared" si="3"/>
        <v>11.1</v>
      </c>
    </row>
    <row r="73" spans="1:5" x14ac:dyDescent="0.25">
      <c r="A73" s="26">
        <v>2020</v>
      </c>
      <c r="B73" s="27">
        <v>3</v>
      </c>
      <c r="C73" s="28" t="s">
        <v>62</v>
      </c>
      <c r="D73">
        <f t="shared" si="2"/>
        <v>10.65</v>
      </c>
      <c r="E73">
        <f t="shared" si="3"/>
        <v>11.1</v>
      </c>
    </row>
    <row r="74" spans="1:5" x14ac:dyDescent="0.25">
      <c r="A74" s="19">
        <v>2021</v>
      </c>
      <c r="B74" s="20">
        <v>3</v>
      </c>
      <c r="C74" s="21" t="s">
        <v>62</v>
      </c>
      <c r="D74">
        <f t="shared" si="2"/>
        <v>10.65</v>
      </c>
      <c r="E74">
        <f t="shared" si="3"/>
        <v>11.1</v>
      </c>
    </row>
    <row r="75" spans="1:5" x14ac:dyDescent="0.25">
      <c r="A75" s="26">
        <v>2023</v>
      </c>
      <c r="B75" s="27">
        <v>3</v>
      </c>
      <c r="C75" s="28" t="s">
        <v>62</v>
      </c>
      <c r="D75">
        <f t="shared" si="2"/>
        <v>10.65</v>
      </c>
      <c r="E75">
        <f t="shared" si="3"/>
        <v>11.1</v>
      </c>
    </row>
    <row r="76" spans="1:5" x14ac:dyDescent="0.25">
      <c r="A76" s="19">
        <v>2024</v>
      </c>
      <c r="B76" s="20">
        <v>3</v>
      </c>
      <c r="C76" s="21" t="s">
        <v>62</v>
      </c>
      <c r="D76">
        <f t="shared" si="2"/>
        <v>10.65</v>
      </c>
      <c r="E76">
        <f t="shared" si="3"/>
        <v>11.1</v>
      </c>
    </row>
    <row r="77" spans="1:5" x14ac:dyDescent="0.25">
      <c r="A77" s="26">
        <v>2025</v>
      </c>
      <c r="B77" s="27">
        <v>3</v>
      </c>
      <c r="C77" s="28" t="s">
        <v>62</v>
      </c>
      <c r="D77">
        <f t="shared" si="2"/>
        <v>10.65</v>
      </c>
      <c r="E77">
        <f t="shared" si="3"/>
        <v>11.1</v>
      </c>
    </row>
    <row r="78" spans="1:5" x14ac:dyDescent="0.25">
      <c r="A78" s="19">
        <v>2027</v>
      </c>
      <c r="B78" s="20">
        <v>3</v>
      </c>
      <c r="C78" s="21" t="s">
        <v>62</v>
      </c>
      <c r="D78">
        <f t="shared" si="2"/>
        <v>10.65</v>
      </c>
      <c r="E78">
        <f t="shared" si="3"/>
        <v>11.1</v>
      </c>
    </row>
    <row r="79" spans="1:5" x14ac:dyDescent="0.25">
      <c r="A79" s="26">
        <v>2028</v>
      </c>
      <c r="B79" s="27">
        <v>3</v>
      </c>
      <c r="C79" s="28" t="s">
        <v>62</v>
      </c>
      <c r="D79">
        <f t="shared" si="2"/>
        <v>10.65</v>
      </c>
      <c r="E79">
        <f t="shared" si="3"/>
        <v>11.1</v>
      </c>
    </row>
    <row r="80" spans="1:5" x14ac:dyDescent="0.25">
      <c r="A80" s="19">
        <v>2029</v>
      </c>
      <c r="B80" s="20">
        <v>3</v>
      </c>
      <c r="C80" s="21" t="s">
        <v>62</v>
      </c>
      <c r="D80">
        <f t="shared" si="2"/>
        <v>10.65</v>
      </c>
      <c r="E80">
        <f t="shared" si="3"/>
        <v>11.1</v>
      </c>
    </row>
    <row r="81" spans="1:5" x14ac:dyDescent="0.25">
      <c r="A81" s="26">
        <v>2030</v>
      </c>
      <c r="B81" s="27">
        <v>3</v>
      </c>
      <c r="C81" s="28" t="s">
        <v>62</v>
      </c>
      <c r="D81">
        <f t="shared" si="2"/>
        <v>10.65</v>
      </c>
      <c r="E81">
        <f t="shared" si="3"/>
        <v>11.1</v>
      </c>
    </row>
    <row r="82" spans="1:5" x14ac:dyDescent="0.25">
      <c r="A82" s="19">
        <v>2031</v>
      </c>
      <c r="B82" s="20">
        <v>3</v>
      </c>
      <c r="C82" s="21" t="s">
        <v>62</v>
      </c>
      <c r="D82">
        <f t="shared" si="2"/>
        <v>10.65</v>
      </c>
      <c r="E82">
        <f t="shared" si="3"/>
        <v>11.1</v>
      </c>
    </row>
    <row r="83" spans="1:5" x14ac:dyDescent="0.25">
      <c r="A83" s="26">
        <v>2032</v>
      </c>
      <c r="B83" s="27">
        <v>3</v>
      </c>
      <c r="C83" s="28" t="s">
        <v>62</v>
      </c>
      <c r="D83">
        <f t="shared" si="2"/>
        <v>10.65</v>
      </c>
      <c r="E83">
        <f t="shared" si="3"/>
        <v>11.1</v>
      </c>
    </row>
    <row r="84" spans="1:5" x14ac:dyDescent="0.25">
      <c r="A84" s="19">
        <v>2033</v>
      </c>
      <c r="B84" s="20">
        <v>3</v>
      </c>
      <c r="C84" s="21" t="s">
        <v>62</v>
      </c>
      <c r="D84">
        <f t="shared" si="2"/>
        <v>10.65</v>
      </c>
      <c r="E84">
        <f t="shared" si="3"/>
        <v>11.1</v>
      </c>
    </row>
    <row r="85" spans="1:5" x14ac:dyDescent="0.25">
      <c r="A85" s="26">
        <v>2034</v>
      </c>
      <c r="B85" s="27">
        <v>3</v>
      </c>
      <c r="C85" s="28" t="s">
        <v>62</v>
      </c>
      <c r="D85">
        <f t="shared" si="2"/>
        <v>10.65</v>
      </c>
      <c r="E85">
        <f t="shared" si="3"/>
        <v>11.1</v>
      </c>
    </row>
    <row r="86" spans="1:5" x14ac:dyDescent="0.25">
      <c r="A86" s="19">
        <v>2035</v>
      </c>
      <c r="B86" s="20">
        <v>3</v>
      </c>
      <c r="C86" s="21" t="s">
        <v>62</v>
      </c>
      <c r="D86">
        <f t="shared" si="2"/>
        <v>10.65</v>
      </c>
      <c r="E86">
        <f t="shared" si="3"/>
        <v>11.1</v>
      </c>
    </row>
    <row r="87" spans="1:5" x14ac:dyDescent="0.25">
      <c r="A87" s="26">
        <v>2036</v>
      </c>
      <c r="B87" s="27">
        <v>1</v>
      </c>
      <c r="C87" s="28" t="s">
        <v>76</v>
      </c>
      <c r="D87">
        <f t="shared" si="2"/>
        <v>13.25</v>
      </c>
      <c r="E87">
        <f t="shared" si="3"/>
        <v>13.649999999999999</v>
      </c>
    </row>
    <row r="88" spans="1:5" x14ac:dyDescent="0.25">
      <c r="A88" s="19">
        <v>2037</v>
      </c>
      <c r="B88" s="20">
        <v>1</v>
      </c>
      <c r="C88" s="21" t="s">
        <v>76</v>
      </c>
      <c r="D88">
        <f t="shared" si="2"/>
        <v>13.25</v>
      </c>
      <c r="E88">
        <f t="shared" si="3"/>
        <v>13.649999999999999</v>
      </c>
    </row>
    <row r="89" spans="1:5" x14ac:dyDescent="0.25">
      <c r="A89" s="26">
        <v>2038</v>
      </c>
      <c r="B89" s="27">
        <v>3</v>
      </c>
      <c r="C89" s="28" t="s">
        <v>62</v>
      </c>
      <c r="D89">
        <f t="shared" si="2"/>
        <v>10.65</v>
      </c>
      <c r="E89">
        <f t="shared" si="3"/>
        <v>11.1</v>
      </c>
    </row>
    <row r="90" spans="1:5" x14ac:dyDescent="0.25">
      <c r="A90" s="19">
        <v>2039</v>
      </c>
      <c r="B90" s="20">
        <v>3</v>
      </c>
      <c r="C90" s="21" t="s">
        <v>62</v>
      </c>
      <c r="D90">
        <f t="shared" si="2"/>
        <v>10.65</v>
      </c>
      <c r="E90">
        <f t="shared" si="3"/>
        <v>11.1</v>
      </c>
    </row>
    <row r="91" spans="1:5" x14ac:dyDescent="0.25">
      <c r="A91" s="26">
        <v>2040</v>
      </c>
      <c r="B91" s="27">
        <v>3</v>
      </c>
      <c r="C91" s="28" t="s">
        <v>62</v>
      </c>
      <c r="D91">
        <f t="shared" si="2"/>
        <v>10.65</v>
      </c>
      <c r="E91">
        <f t="shared" si="3"/>
        <v>11.1</v>
      </c>
    </row>
    <row r="92" spans="1:5" x14ac:dyDescent="0.25">
      <c r="A92" s="19">
        <v>2042</v>
      </c>
      <c r="B92" s="20">
        <v>3</v>
      </c>
      <c r="C92" s="21" t="s">
        <v>62</v>
      </c>
      <c r="D92">
        <f t="shared" si="2"/>
        <v>10.65</v>
      </c>
      <c r="E92">
        <f t="shared" si="3"/>
        <v>11.1</v>
      </c>
    </row>
    <row r="93" spans="1:5" x14ac:dyDescent="0.25">
      <c r="A93" s="26">
        <v>2043</v>
      </c>
      <c r="B93" s="27">
        <v>3</v>
      </c>
      <c r="C93" s="28" t="s">
        <v>62</v>
      </c>
      <c r="D93">
        <f t="shared" si="2"/>
        <v>10.65</v>
      </c>
      <c r="E93">
        <f t="shared" si="3"/>
        <v>11.1</v>
      </c>
    </row>
    <row r="94" spans="1:5" x14ac:dyDescent="0.25">
      <c r="A94" s="19">
        <v>2044</v>
      </c>
      <c r="B94" s="20">
        <v>1</v>
      </c>
      <c r="C94" s="21" t="s">
        <v>76</v>
      </c>
      <c r="D94">
        <f t="shared" si="2"/>
        <v>13.25</v>
      </c>
      <c r="E94">
        <f t="shared" si="3"/>
        <v>13.649999999999999</v>
      </c>
    </row>
    <row r="95" spans="1:5" x14ac:dyDescent="0.25">
      <c r="A95" s="26">
        <v>2045</v>
      </c>
      <c r="B95" s="27">
        <v>3</v>
      </c>
      <c r="C95" s="28" t="s">
        <v>62</v>
      </c>
      <c r="D95">
        <f t="shared" si="2"/>
        <v>10.65</v>
      </c>
      <c r="E95">
        <f t="shared" si="3"/>
        <v>11.1</v>
      </c>
    </row>
    <row r="96" spans="1:5" x14ac:dyDescent="0.25">
      <c r="A96" s="19">
        <v>2046</v>
      </c>
      <c r="B96" s="20">
        <v>1</v>
      </c>
      <c r="C96" s="21" t="s">
        <v>76</v>
      </c>
      <c r="D96">
        <f t="shared" si="2"/>
        <v>13.25</v>
      </c>
      <c r="E96">
        <f t="shared" si="3"/>
        <v>13.649999999999999</v>
      </c>
    </row>
    <row r="97" spans="1:5" x14ac:dyDescent="0.25">
      <c r="A97" s="26">
        <v>2047</v>
      </c>
      <c r="B97" s="27">
        <v>1</v>
      </c>
      <c r="C97" s="28" t="s">
        <v>76</v>
      </c>
      <c r="D97">
        <f t="shared" si="2"/>
        <v>13.25</v>
      </c>
      <c r="E97">
        <f t="shared" si="3"/>
        <v>13.649999999999999</v>
      </c>
    </row>
    <row r="98" spans="1:5" x14ac:dyDescent="0.25">
      <c r="A98" s="19">
        <v>2048</v>
      </c>
      <c r="B98" s="20">
        <v>3</v>
      </c>
      <c r="C98" s="21" t="s">
        <v>62</v>
      </c>
      <c r="D98">
        <f t="shared" si="2"/>
        <v>10.65</v>
      </c>
      <c r="E98">
        <f t="shared" si="3"/>
        <v>11.1</v>
      </c>
    </row>
    <row r="99" spans="1:5" x14ac:dyDescent="0.25">
      <c r="A99" s="26">
        <v>2049</v>
      </c>
      <c r="B99" s="27">
        <v>3</v>
      </c>
      <c r="C99" s="28" t="s">
        <v>62</v>
      </c>
      <c r="D99">
        <f t="shared" si="2"/>
        <v>10.65</v>
      </c>
      <c r="E99">
        <f t="shared" si="3"/>
        <v>11.1</v>
      </c>
    </row>
    <row r="100" spans="1:5" x14ac:dyDescent="0.25">
      <c r="A100" s="19">
        <v>2050</v>
      </c>
      <c r="B100" s="20">
        <v>3</v>
      </c>
      <c r="C100" s="21" t="s">
        <v>62</v>
      </c>
      <c r="D100">
        <f t="shared" si="2"/>
        <v>10.65</v>
      </c>
      <c r="E100">
        <f t="shared" si="3"/>
        <v>11.1</v>
      </c>
    </row>
    <row r="101" spans="1:5" x14ac:dyDescent="0.25">
      <c r="A101" s="26">
        <v>2051</v>
      </c>
      <c r="B101" s="27">
        <v>1</v>
      </c>
      <c r="C101" s="28" t="s">
        <v>76</v>
      </c>
      <c r="D101">
        <f t="shared" si="2"/>
        <v>13.25</v>
      </c>
      <c r="E101">
        <f t="shared" si="3"/>
        <v>13.649999999999999</v>
      </c>
    </row>
    <row r="102" spans="1:5" x14ac:dyDescent="0.25">
      <c r="A102" s="19">
        <v>2052</v>
      </c>
      <c r="B102" s="20">
        <v>1</v>
      </c>
      <c r="C102" s="21" t="s">
        <v>76</v>
      </c>
      <c r="D102">
        <f t="shared" si="2"/>
        <v>13.25</v>
      </c>
      <c r="E102">
        <f t="shared" si="3"/>
        <v>13.649999999999999</v>
      </c>
    </row>
    <row r="103" spans="1:5" x14ac:dyDescent="0.25">
      <c r="A103" s="26">
        <v>2054</v>
      </c>
      <c r="B103" s="27">
        <v>3</v>
      </c>
      <c r="C103" s="28" t="s">
        <v>62</v>
      </c>
      <c r="D103">
        <f t="shared" si="2"/>
        <v>10.65</v>
      </c>
      <c r="E103">
        <f t="shared" si="3"/>
        <v>11.1</v>
      </c>
    </row>
    <row r="104" spans="1:5" x14ac:dyDescent="0.25">
      <c r="A104" s="19">
        <v>2055</v>
      </c>
      <c r="B104" s="20">
        <v>3</v>
      </c>
      <c r="C104" s="21" t="s">
        <v>62</v>
      </c>
      <c r="D104">
        <f t="shared" si="2"/>
        <v>10.65</v>
      </c>
      <c r="E104">
        <f t="shared" si="3"/>
        <v>11.1</v>
      </c>
    </row>
    <row r="105" spans="1:5" x14ac:dyDescent="0.25">
      <c r="A105" s="26">
        <v>2057</v>
      </c>
      <c r="B105" s="27">
        <v>3</v>
      </c>
      <c r="C105" s="28" t="s">
        <v>62</v>
      </c>
      <c r="D105">
        <f t="shared" si="2"/>
        <v>10.65</v>
      </c>
      <c r="E105">
        <f t="shared" si="3"/>
        <v>11.1</v>
      </c>
    </row>
    <row r="106" spans="1:5" x14ac:dyDescent="0.25">
      <c r="A106" s="19">
        <v>2058</v>
      </c>
      <c r="B106" s="20">
        <v>3</v>
      </c>
      <c r="C106" s="21" t="s">
        <v>62</v>
      </c>
      <c r="D106">
        <f t="shared" si="2"/>
        <v>10.65</v>
      </c>
      <c r="E106">
        <f t="shared" si="3"/>
        <v>11.1</v>
      </c>
    </row>
    <row r="107" spans="1:5" x14ac:dyDescent="0.25">
      <c r="A107" s="26">
        <v>2059</v>
      </c>
      <c r="B107" s="27">
        <v>3</v>
      </c>
      <c r="C107" s="28" t="s">
        <v>62</v>
      </c>
      <c r="D107">
        <f t="shared" si="2"/>
        <v>10.65</v>
      </c>
      <c r="E107">
        <f t="shared" si="3"/>
        <v>11.1</v>
      </c>
    </row>
    <row r="108" spans="1:5" x14ac:dyDescent="0.25">
      <c r="A108" s="19">
        <v>2060</v>
      </c>
      <c r="B108" s="20">
        <v>3</v>
      </c>
      <c r="C108" s="21" t="s">
        <v>62</v>
      </c>
      <c r="D108">
        <f t="shared" si="2"/>
        <v>10.65</v>
      </c>
      <c r="E108">
        <f t="shared" si="3"/>
        <v>11.1</v>
      </c>
    </row>
    <row r="109" spans="1:5" x14ac:dyDescent="0.25">
      <c r="A109" s="26">
        <v>2062</v>
      </c>
      <c r="B109" s="27">
        <v>3</v>
      </c>
      <c r="C109" s="28" t="s">
        <v>62</v>
      </c>
      <c r="D109">
        <f t="shared" si="2"/>
        <v>10.65</v>
      </c>
      <c r="E109">
        <f t="shared" si="3"/>
        <v>11.1</v>
      </c>
    </row>
    <row r="110" spans="1:5" x14ac:dyDescent="0.25">
      <c r="A110" s="19">
        <v>2063</v>
      </c>
      <c r="B110" s="20">
        <v>3</v>
      </c>
      <c r="C110" s="21" t="s">
        <v>62</v>
      </c>
      <c r="D110">
        <f t="shared" si="2"/>
        <v>10.65</v>
      </c>
      <c r="E110">
        <f t="shared" si="3"/>
        <v>11.1</v>
      </c>
    </row>
    <row r="111" spans="1:5" x14ac:dyDescent="0.25">
      <c r="A111" s="26">
        <v>2064</v>
      </c>
      <c r="B111" s="27">
        <v>3</v>
      </c>
      <c r="C111" s="28" t="s">
        <v>62</v>
      </c>
      <c r="D111">
        <f t="shared" si="2"/>
        <v>10.65</v>
      </c>
      <c r="E111">
        <f t="shared" si="3"/>
        <v>11.1</v>
      </c>
    </row>
    <row r="112" spans="1:5" x14ac:dyDescent="0.25">
      <c r="A112" s="19">
        <v>2066</v>
      </c>
      <c r="B112" s="20">
        <v>3</v>
      </c>
      <c r="C112" s="21" t="s">
        <v>62</v>
      </c>
      <c r="D112">
        <f t="shared" si="2"/>
        <v>10.65</v>
      </c>
      <c r="E112">
        <f t="shared" si="3"/>
        <v>11.1</v>
      </c>
    </row>
    <row r="113" spans="1:5" x14ac:dyDescent="0.25">
      <c r="A113" s="26">
        <v>2100</v>
      </c>
      <c r="B113" s="27">
        <v>3</v>
      </c>
      <c r="C113" s="28" t="s">
        <v>62</v>
      </c>
      <c r="D113">
        <f t="shared" si="2"/>
        <v>10.65</v>
      </c>
      <c r="E113">
        <f t="shared" si="3"/>
        <v>11.1</v>
      </c>
    </row>
    <row r="114" spans="1:5" x14ac:dyDescent="0.25">
      <c r="A114" s="19">
        <v>2101</v>
      </c>
      <c r="B114" s="20">
        <v>3</v>
      </c>
      <c r="C114" s="21" t="s">
        <v>62</v>
      </c>
      <c r="D114">
        <f t="shared" si="2"/>
        <v>10.65</v>
      </c>
      <c r="E114">
        <f t="shared" si="3"/>
        <v>11.1</v>
      </c>
    </row>
    <row r="115" spans="1:5" x14ac:dyDescent="0.25">
      <c r="A115" s="26">
        <v>2102</v>
      </c>
      <c r="B115" s="27">
        <v>3</v>
      </c>
      <c r="C115" s="28" t="s">
        <v>62</v>
      </c>
      <c r="D115">
        <f t="shared" si="2"/>
        <v>10.65</v>
      </c>
      <c r="E115">
        <f t="shared" si="3"/>
        <v>11.1</v>
      </c>
    </row>
    <row r="116" spans="1:5" x14ac:dyDescent="0.25">
      <c r="A116" s="19">
        <v>2103</v>
      </c>
      <c r="B116" s="20">
        <v>3</v>
      </c>
      <c r="C116" s="21" t="s">
        <v>62</v>
      </c>
      <c r="D116">
        <f t="shared" si="2"/>
        <v>10.65</v>
      </c>
      <c r="E116">
        <f t="shared" si="3"/>
        <v>11.1</v>
      </c>
    </row>
    <row r="117" spans="1:5" x14ac:dyDescent="0.25">
      <c r="A117" s="26">
        <v>2107</v>
      </c>
      <c r="B117" s="27">
        <v>3</v>
      </c>
      <c r="C117" s="28" t="s">
        <v>62</v>
      </c>
      <c r="D117">
        <f t="shared" si="2"/>
        <v>10.65</v>
      </c>
      <c r="E117">
        <f t="shared" si="3"/>
        <v>11.1</v>
      </c>
    </row>
    <row r="118" spans="1:5" x14ac:dyDescent="0.25">
      <c r="A118" s="19">
        <v>2108</v>
      </c>
      <c r="B118" s="20">
        <v>3</v>
      </c>
      <c r="C118" s="21" t="s">
        <v>62</v>
      </c>
      <c r="D118">
        <f t="shared" si="2"/>
        <v>10.65</v>
      </c>
      <c r="E118">
        <f t="shared" si="3"/>
        <v>11.1</v>
      </c>
    </row>
    <row r="119" spans="1:5" x14ac:dyDescent="0.25">
      <c r="A119" s="26">
        <v>2109</v>
      </c>
      <c r="B119" s="27">
        <v>3</v>
      </c>
      <c r="C119" s="28" t="s">
        <v>62</v>
      </c>
      <c r="D119">
        <f t="shared" si="2"/>
        <v>10.65</v>
      </c>
      <c r="E119">
        <f t="shared" si="3"/>
        <v>11.1</v>
      </c>
    </row>
    <row r="120" spans="1:5" x14ac:dyDescent="0.25">
      <c r="A120" s="19">
        <v>2112</v>
      </c>
      <c r="B120" s="20">
        <v>3</v>
      </c>
      <c r="C120" s="21" t="s">
        <v>62</v>
      </c>
      <c r="D120">
        <f t="shared" si="2"/>
        <v>10.65</v>
      </c>
      <c r="E120">
        <f t="shared" si="3"/>
        <v>11.1</v>
      </c>
    </row>
    <row r="121" spans="1:5" x14ac:dyDescent="0.25">
      <c r="A121" s="26">
        <v>2113</v>
      </c>
      <c r="B121" s="27">
        <v>3</v>
      </c>
      <c r="C121" s="28" t="s">
        <v>62</v>
      </c>
      <c r="D121">
        <f t="shared" si="2"/>
        <v>10.65</v>
      </c>
      <c r="E121">
        <f t="shared" si="3"/>
        <v>11.1</v>
      </c>
    </row>
    <row r="122" spans="1:5" x14ac:dyDescent="0.25">
      <c r="A122" s="19">
        <v>2114</v>
      </c>
      <c r="B122" s="20">
        <v>3</v>
      </c>
      <c r="C122" s="21" t="s">
        <v>62</v>
      </c>
      <c r="D122">
        <f t="shared" si="2"/>
        <v>10.65</v>
      </c>
      <c r="E122">
        <f t="shared" si="3"/>
        <v>11.1</v>
      </c>
    </row>
    <row r="123" spans="1:5" x14ac:dyDescent="0.25">
      <c r="A123" s="26">
        <v>2115</v>
      </c>
      <c r="B123" s="27">
        <v>3</v>
      </c>
      <c r="C123" s="28" t="s">
        <v>62</v>
      </c>
      <c r="D123">
        <f t="shared" si="2"/>
        <v>10.65</v>
      </c>
      <c r="E123">
        <f t="shared" si="3"/>
        <v>11.1</v>
      </c>
    </row>
    <row r="124" spans="1:5" x14ac:dyDescent="0.25">
      <c r="A124" s="19">
        <v>2116</v>
      </c>
      <c r="B124" s="20">
        <v>3</v>
      </c>
      <c r="C124" s="21" t="s">
        <v>62</v>
      </c>
      <c r="D124">
        <f t="shared" si="2"/>
        <v>10.65</v>
      </c>
      <c r="E124">
        <f t="shared" si="3"/>
        <v>11.1</v>
      </c>
    </row>
    <row r="125" spans="1:5" x14ac:dyDescent="0.25">
      <c r="A125" s="26">
        <v>2120</v>
      </c>
      <c r="B125" s="27">
        <v>3</v>
      </c>
      <c r="C125" s="28" t="s">
        <v>62</v>
      </c>
      <c r="D125">
        <f t="shared" si="2"/>
        <v>10.65</v>
      </c>
      <c r="E125">
        <f t="shared" si="3"/>
        <v>11.1</v>
      </c>
    </row>
    <row r="126" spans="1:5" x14ac:dyDescent="0.25">
      <c r="A126" s="19">
        <v>2121</v>
      </c>
      <c r="B126" s="20">
        <v>3</v>
      </c>
      <c r="C126" s="21" t="s">
        <v>62</v>
      </c>
      <c r="D126">
        <f t="shared" si="2"/>
        <v>10.65</v>
      </c>
      <c r="E126">
        <f t="shared" si="3"/>
        <v>11.1</v>
      </c>
    </row>
    <row r="127" spans="1:5" x14ac:dyDescent="0.25">
      <c r="A127" s="26">
        <v>2122</v>
      </c>
      <c r="B127" s="27">
        <v>3</v>
      </c>
      <c r="C127" s="28" t="s">
        <v>62</v>
      </c>
      <c r="D127">
        <f t="shared" si="2"/>
        <v>10.65</v>
      </c>
      <c r="E127">
        <f t="shared" si="3"/>
        <v>11.1</v>
      </c>
    </row>
    <row r="128" spans="1:5" x14ac:dyDescent="0.25">
      <c r="A128" s="19">
        <v>2123</v>
      </c>
      <c r="B128" s="20">
        <v>3</v>
      </c>
      <c r="C128" s="21" t="s">
        <v>62</v>
      </c>
      <c r="D128">
        <f t="shared" si="2"/>
        <v>10.65</v>
      </c>
      <c r="E128">
        <f t="shared" si="3"/>
        <v>11.1</v>
      </c>
    </row>
    <row r="129" spans="1:5" x14ac:dyDescent="0.25">
      <c r="A129" s="26">
        <v>2200</v>
      </c>
      <c r="B129" s="27">
        <v>3</v>
      </c>
      <c r="C129" s="28" t="s">
        <v>62</v>
      </c>
      <c r="D129">
        <f t="shared" si="2"/>
        <v>10.65</v>
      </c>
      <c r="E129">
        <f t="shared" si="3"/>
        <v>11.1</v>
      </c>
    </row>
    <row r="130" spans="1:5" x14ac:dyDescent="0.25">
      <c r="A130" s="19">
        <v>2201</v>
      </c>
      <c r="B130" s="20">
        <v>3</v>
      </c>
      <c r="C130" s="21" t="s">
        <v>62</v>
      </c>
      <c r="D130">
        <f t="shared" si="2"/>
        <v>10.65</v>
      </c>
      <c r="E130">
        <f t="shared" si="3"/>
        <v>11.1</v>
      </c>
    </row>
    <row r="131" spans="1:5" x14ac:dyDescent="0.25">
      <c r="A131" s="26">
        <v>2202</v>
      </c>
      <c r="B131" s="27">
        <v>3</v>
      </c>
      <c r="C131" s="28" t="s">
        <v>62</v>
      </c>
      <c r="D131">
        <f t="shared" ref="D131:D194" si="4">VLOOKUP(B131,$N$2:$O$5,2,FALSE)</f>
        <v>10.65</v>
      </c>
      <c r="E131">
        <f t="shared" ref="E131:E194" si="5">VLOOKUP(B131,$N$2:$P$5,3,FALSE)</f>
        <v>11.1</v>
      </c>
    </row>
    <row r="132" spans="1:5" x14ac:dyDescent="0.25">
      <c r="A132" s="19">
        <v>2220</v>
      </c>
      <c r="B132" s="20">
        <v>3</v>
      </c>
      <c r="C132" s="21" t="s">
        <v>62</v>
      </c>
      <c r="D132">
        <f t="shared" si="4"/>
        <v>10.65</v>
      </c>
      <c r="E132">
        <f t="shared" si="5"/>
        <v>11.1</v>
      </c>
    </row>
    <row r="133" spans="1:5" x14ac:dyDescent="0.25">
      <c r="A133" s="26">
        <v>2221</v>
      </c>
      <c r="B133" s="27">
        <v>3</v>
      </c>
      <c r="C133" s="28" t="s">
        <v>62</v>
      </c>
      <c r="D133">
        <f t="shared" si="4"/>
        <v>10.65</v>
      </c>
      <c r="E133">
        <f t="shared" si="5"/>
        <v>11.1</v>
      </c>
    </row>
    <row r="134" spans="1:5" x14ac:dyDescent="0.25">
      <c r="A134" s="19">
        <v>2222</v>
      </c>
      <c r="B134" s="20">
        <v>3</v>
      </c>
      <c r="C134" s="21" t="s">
        <v>62</v>
      </c>
      <c r="D134">
        <f t="shared" si="4"/>
        <v>10.65</v>
      </c>
      <c r="E134">
        <f t="shared" si="5"/>
        <v>11.1</v>
      </c>
    </row>
    <row r="135" spans="1:5" x14ac:dyDescent="0.25">
      <c r="A135" s="26">
        <v>2223</v>
      </c>
      <c r="B135" s="27">
        <v>3</v>
      </c>
      <c r="C135" s="28" t="s">
        <v>62</v>
      </c>
      <c r="D135">
        <f t="shared" si="4"/>
        <v>10.65</v>
      </c>
      <c r="E135">
        <f t="shared" si="5"/>
        <v>11.1</v>
      </c>
    </row>
    <row r="136" spans="1:5" x14ac:dyDescent="0.25">
      <c r="A136" s="19">
        <v>2224</v>
      </c>
      <c r="B136" s="20">
        <v>3</v>
      </c>
      <c r="C136" s="21" t="s">
        <v>62</v>
      </c>
      <c r="D136">
        <f t="shared" si="4"/>
        <v>10.65</v>
      </c>
      <c r="E136">
        <f t="shared" si="5"/>
        <v>11.1</v>
      </c>
    </row>
    <row r="137" spans="1:5" x14ac:dyDescent="0.25">
      <c r="A137" s="26">
        <v>2230</v>
      </c>
      <c r="B137" s="27">
        <v>3</v>
      </c>
      <c r="C137" s="28" t="s">
        <v>62</v>
      </c>
      <c r="D137">
        <f t="shared" si="4"/>
        <v>10.65</v>
      </c>
      <c r="E137">
        <f t="shared" si="5"/>
        <v>11.1</v>
      </c>
    </row>
    <row r="138" spans="1:5" x14ac:dyDescent="0.25">
      <c r="A138" s="19">
        <v>2231</v>
      </c>
      <c r="B138" s="20">
        <v>1</v>
      </c>
      <c r="C138" s="21" t="s">
        <v>76</v>
      </c>
      <c r="D138">
        <f t="shared" si="4"/>
        <v>13.25</v>
      </c>
      <c r="E138">
        <f t="shared" si="5"/>
        <v>13.649999999999999</v>
      </c>
    </row>
    <row r="139" spans="1:5" x14ac:dyDescent="0.25">
      <c r="A139" s="26">
        <v>2232</v>
      </c>
      <c r="B139" s="27">
        <v>1</v>
      </c>
      <c r="C139" s="28" t="s">
        <v>76</v>
      </c>
      <c r="D139">
        <f t="shared" si="4"/>
        <v>13.25</v>
      </c>
      <c r="E139">
        <f t="shared" si="5"/>
        <v>13.649999999999999</v>
      </c>
    </row>
    <row r="140" spans="1:5" x14ac:dyDescent="0.25">
      <c r="A140" s="19">
        <v>2233</v>
      </c>
      <c r="B140" s="20">
        <v>1</v>
      </c>
      <c r="C140" s="21" t="s">
        <v>76</v>
      </c>
      <c r="D140">
        <f t="shared" si="4"/>
        <v>13.25</v>
      </c>
      <c r="E140">
        <f t="shared" si="5"/>
        <v>13.649999999999999</v>
      </c>
    </row>
    <row r="141" spans="1:5" x14ac:dyDescent="0.25">
      <c r="A141" s="26">
        <v>2234</v>
      </c>
      <c r="B141" s="27">
        <v>1</v>
      </c>
      <c r="C141" s="28" t="s">
        <v>76</v>
      </c>
      <c r="D141">
        <f t="shared" si="4"/>
        <v>13.25</v>
      </c>
      <c r="E141">
        <f t="shared" si="5"/>
        <v>13.649999999999999</v>
      </c>
    </row>
    <row r="142" spans="1:5" x14ac:dyDescent="0.25">
      <c r="A142" s="19">
        <v>2235</v>
      </c>
      <c r="B142" s="20">
        <v>1</v>
      </c>
      <c r="C142" s="21" t="s">
        <v>76</v>
      </c>
      <c r="D142">
        <f t="shared" si="4"/>
        <v>13.25</v>
      </c>
      <c r="E142">
        <f t="shared" si="5"/>
        <v>13.649999999999999</v>
      </c>
    </row>
    <row r="143" spans="1:5" x14ac:dyDescent="0.25">
      <c r="A143" s="26">
        <v>2236</v>
      </c>
      <c r="B143" s="27">
        <v>3</v>
      </c>
      <c r="C143" s="28" t="s">
        <v>62</v>
      </c>
      <c r="D143">
        <f t="shared" si="4"/>
        <v>10.65</v>
      </c>
      <c r="E143">
        <f t="shared" si="5"/>
        <v>11.1</v>
      </c>
    </row>
    <row r="144" spans="1:5" x14ac:dyDescent="0.25">
      <c r="A144" s="19">
        <v>2237</v>
      </c>
      <c r="B144" s="20">
        <v>1</v>
      </c>
      <c r="C144" s="21" t="s">
        <v>76</v>
      </c>
      <c r="D144">
        <f t="shared" si="4"/>
        <v>13.25</v>
      </c>
      <c r="E144">
        <f t="shared" si="5"/>
        <v>13.649999999999999</v>
      </c>
    </row>
    <row r="145" spans="1:5" x14ac:dyDescent="0.25">
      <c r="A145" s="26">
        <v>2238</v>
      </c>
      <c r="B145" s="27">
        <v>1</v>
      </c>
      <c r="C145" s="28" t="s">
        <v>76</v>
      </c>
      <c r="D145">
        <f t="shared" si="4"/>
        <v>13.25</v>
      </c>
      <c r="E145">
        <f t="shared" si="5"/>
        <v>13.649999999999999</v>
      </c>
    </row>
    <row r="146" spans="1:5" x14ac:dyDescent="0.25">
      <c r="A146" s="19">
        <v>2300</v>
      </c>
      <c r="B146" s="20">
        <v>1</v>
      </c>
      <c r="C146" s="21" t="s">
        <v>76</v>
      </c>
      <c r="D146">
        <f t="shared" si="4"/>
        <v>13.25</v>
      </c>
      <c r="E146">
        <f t="shared" si="5"/>
        <v>13.649999999999999</v>
      </c>
    </row>
    <row r="147" spans="1:5" x14ac:dyDescent="0.25">
      <c r="A147" s="26">
        <v>2301</v>
      </c>
      <c r="B147" s="27">
        <v>1</v>
      </c>
      <c r="C147" s="28" t="s">
        <v>76</v>
      </c>
      <c r="D147">
        <f t="shared" si="4"/>
        <v>13.25</v>
      </c>
      <c r="E147">
        <f t="shared" si="5"/>
        <v>13.649999999999999</v>
      </c>
    </row>
    <row r="148" spans="1:5" x14ac:dyDescent="0.25">
      <c r="A148" s="19">
        <v>2302</v>
      </c>
      <c r="B148" s="20">
        <v>1</v>
      </c>
      <c r="C148" s="21" t="s">
        <v>76</v>
      </c>
      <c r="D148">
        <f t="shared" si="4"/>
        <v>13.25</v>
      </c>
      <c r="E148">
        <f t="shared" si="5"/>
        <v>13.649999999999999</v>
      </c>
    </row>
    <row r="149" spans="1:5" x14ac:dyDescent="0.25">
      <c r="A149" s="26">
        <v>2303</v>
      </c>
      <c r="B149" s="27">
        <v>1</v>
      </c>
      <c r="C149" s="28" t="s">
        <v>76</v>
      </c>
      <c r="D149">
        <f t="shared" si="4"/>
        <v>13.25</v>
      </c>
      <c r="E149">
        <f t="shared" si="5"/>
        <v>13.649999999999999</v>
      </c>
    </row>
    <row r="150" spans="1:5" x14ac:dyDescent="0.25">
      <c r="A150" s="19">
        <v>2304</v>
      </c>
      <c r="B150" s="20">
        <v>1</v>
      </c>
      <c r="C150" s="21" t="s">
        <v>76</v>
      </c>
      <c r="D150">
        <f t="shared" si="4"/>
        <v>13.25</v>
      </c>
      <c r="E150">
        <f t="shared" si="5"/>
        <v>13.649999999999999</v>
      </c>
    </row>
    <row r="151" spans="1:5" x14ac:dyDescent="0.25">
      <c r="A151" s="26">
        <v>2305</v>
      </c>
      <c r="B151" s="27">
        <v>1</v>
      </c>
      <c r="C151" s="28" t="s">
        <v>76</v>
      </c>
      <c r="D151">
        <f t="shared" si="4"/>
        <v>13.25</v>
      </c>
      <c r="E151">
        <f t="shared" si="5"/>
        <v>13.649999999999999</v>
      </c>
    </row>
    <row r="152" spans="1:5" x14ac:dyDescent="0.25">
      <c r="A152" s="19">
        <v>2306</v>
      </c>
      <c r="B152" s="20">
        <v>1</v>
      </c>
      <c r="C152" s="21" t="s">
        <v>76</v>
      </c>
      <c r="D152">
        <f t="shared" si="4"/>
        <v>13.25</v>
      </c>
      <c r="E152">
        <f t="shared" si="5"/>
        <v>13.649999999999999</v>
      </c>
    </row>
    <row r="153" spans="1:5" x14ac:dyDescent="0.25">
      <c r="A153" s="26">
        <v>2310</v>
      </c>
      <c r="B153" s="27">
        <v>1</v>
      </c>
      <c r="C153" s="28" t="s">
        <v>76</v>
      </c>
      <c r="D153">
        <f t="shared" si="4"/>
        <v>13.25</v>
      </c>
      <c r="E153">
        <f t="shared" si="5"/>
        <v>13.649999999999999</v>
      </c>
    </row>
    <row r="154" spans="1:5" x14ac:dyDescent="0.25">
      <c r="A154" s="19">
        <v>2311</v>
      </c>
      <c r="B154" s="20">
        <v>1</v>
      </c>
      <c r="C154" s="21" t="s">
        <v>76</v>
      </c>
      <c r="D154">
        <f t="shared" si="4"/>
        <v>13.25</v>
      </c>
      <c r="E154">
        <f t="shared" si="5"/>
        <v>13.649999999999999</v>
      </c>
    </row>
    <row r="155" spans="1:5" x14ac:dyDescent="0.25">
      <c r="A155" s="26">
        <v>2312</v>
      </c>
      <c r="B155" s="27">
        <v>1</v>
      </c>
      <c r="C155" s="28" t="s">
        <v>76</v>
      </c>
      <c r="D155">
        <f t="shared" si="4"/>
        <v>13.25</v>
      </c>
      <c r="E155">
        <f t="shared" si="5"/>
        <v>13.649999999999999</v>
      </c>
    </row>
    <row r="156" spans="1:5" x14ac:dyDescent="0.25">
      <c r="A156" s="19">
        <v>2313</v>
      </c>
      <c r="B156" s="20">
        <v>1</v>
      </c>
      <c r="C156" s="21" t="s">
        <v>76</v>
      </c>
      <c r="D156">
        <f t="shared" si="4"/>
        <v>13.25</v>
      </c>
      <c r="E156">
        <f t="shared" si="5"/>
        <v>13.649999999999999</v>
      </c>
    </row>
    <row r="157" spans="1:5" x14ac:dyDescent="0.25">
      <c r="A157" s="26">
        <v>2314</v>
      </c>
      <c r="B157" s="27">
        <v>1</v>
      </c>
      <c r="C157" s="28" t="s">
        <v>76</v>
      </c>
      <c r="D157">
        <f t="shared" si="4"/>
        <v>13.25</v>
      </c>
      <c r="E157">
        <f t="shared" si="5"/>
        <v>13.649999999999999</v>
      </c>
    </row>
    <row r="158" spans="1:5" x14ac:dyDescent="0.25">
      <c r="A158" s="19">
        <v>2320</v>
      </c>
      <c r="B158" s="20">
        <v>1</v>
      </c>
      <c r="C158" s="21" t="s">
        <v>76</v>
      </c>
      <c r="D158">
        <f t="shared" si="4"/>
        <v>13.25</v>
      </c>
      <c r="E158">
        <f t="shared" si="5"/>
        <v>13.649999999999999</v>
      </c>
    </row>
    <row r="159" spans="1:5" x14ac:dyDescent="0.25">
      <c r="A159" s="26">
        <v>2321</v>
      </c>
      <c r="B159" s="27">
        <v>1</v>
      </c>
      <c r="C159" s="28" t="s">
        <v>76</v>
      </c>
      <c r="D159">
        <f t="shared" si="4"/>
        <v>13.25</v>
      </c>
      <c r="E159">
        <f t="shared" si="5"/>
        <v>13.649999999999999</v>
      </c>
    </row>
    <row r="160" spans="1:5" x14ac:dyDescent="0.25">
      <c r="A160" s="19">
        <v>2322</v>
      </c>
      <c r="B160" s="20">
        <v>1</v>
      </c>
      <c r="C160" s="21" t="s">
        <v>76</v>
      </c>
      <c r="D160">
        <f t="shared" si="4"/>
        <v>13.25</v>
      </c>
      <c r="E160">
        <f t="shared" si="5"/>
        <v>13.649999999999999</v>
      </c>
    </row>
    <row r="161" spans="1:5" x14ac:dyDescent="0.25">
      <c r="A161" s="26">
        <v>2323</v>
      </c>
      <c r="B161" s="27">
        <v>1</v>
      </c>
      <c r="C161" s="28" t="s">
        <v>76</v>
      </c>
      <c r="D161">
        <f t="shared" si="4"/>
        <v>13.25</v>
      </c>
      <c r="E161">
        <f t="shared" si="5"/>
        <v>13.649999999999999</v>
      </c>
    </row>
    <row r="162" spans="1:5" x14ac:dyDescent="0.25">
      <c r="A162" s="19">
        <v>2324</v>
      </c>
      <c r="B162" s="20">
        <v>1</v>
      </c>
      <c r="C162" s="21" t="s">
        <v>76</v>
      </c>
      <c r="D162">
        <f t="shared" si="4"/>
        <v>13.25</v>
      </c>
      <c r="E162">
        <f t="shared" si="5"/>
        <v>13.649999999999999</v>
      </c>
    </row>
    <row r="163" spans="1:5" x14ac:dyDescent="0.25">
      <c r="A163" s="26">
        <v>2325</v>
      </c>
      <c r="B163" s="27">
        <v>1</v>
      </c>
      <c r="C163" s="28" t="s">
        <v>76</v>
      </c>
      <c r="D163">
        <f t="shared" si="4"/>
        <v>13.25</v>
      </c>
      <c r="E163">
        <f t="shared" si="5"/>
        <v>13.649999999999999</v>
      </c>
    </row>
    <row r="164" spans="1:5" x14ac:dyDescent="0.25">
      <c r="A164" s="19">
        <v>2326</v>
      </c>
      <c r="B164" s="20">
        <v>1</v>
      </c>
      <c r="C164" s="21" t="s">
        <v>76</v>
      </c>
      <c r="D164">
        <f t="shared" si="4"/>
        <v>13.25</v>
      </c>
      <c r="E164">
        <f t="shared" si="5"/>
        <v>13.649999999999999</v>
      </c>
    </row>
    <row r="165" spans="1:5" x14ac:dyDescent="0.25">
      <c r="A165" s="26">
        <v>2328</v>
      </c>
      <c r="B165" s="27">
        <v>1</v>
      </c>
      <c r="C165" s="28" t="s">
        <v>76</v>
      </c>
      <c r="D165">
        <f t="shared" si="4"/>
        <v>13.25</v>
      </c>
      <c r="E165">
        <f t="shared" si="5"/>
        <v>13.649999999999999</v>
      </c>
    </row>
    <row r="166" spans="1:5" x14ac:dyDescent="0.25">
      <c r="A166" s="19">
        <v>2330</v>
      </c>
      <c r="B166" s="20">
        <v>1</v>
      </c>
      <c r="C166" s="21" t="s">
        <v>76</v>
      </c>
      <c r="D166">
        <f t="shared" si="4"/>
        <v>13.25</v>
      </c>
      <c r="E166">
        <f t="shared" si="5"/>
        <v>13.649999999999999</v>
      </c>
    </row>
    <row r="167" spans="1:5" x14ac:dyDescent="0.25">
      <c r="A167" s="26">
        <v>2331</v>
      </c>
      <c r="B167" s="27">
        <v>1</v>
      </c>
      <c r="C167" s="28" t="s">
        <v>76</v>
      </c>
      <c r="D167">
        <f t="shared" si="4"/>
        <v>13.25</v>
      </c>
      <c r="E167">
        <f t="shared" si="5"/>
        <v>13.649999999999999</v>
      </c>
    </row>
    <row r="168" spans="1:5" x14ac:dyDescent="0.25">
      <c r="A168" s="19">
        <v>2332</v>
      </c>
      <c r="B168" s="20">
        <v>1</v>
      </c>
      <c r="C168" s="21" t="s">
        <v>76</v>
      </c>
      <c r="D168">
        <f t="shared" si="4"/>
        <v>13.25</v>
      </c>
      <c r="E168">
        <f t="shared" si="5"/>
        <v>13.649999999999999</v>
      </c>
    </row>
    <row r="169" spans="1:5" x14ac:dyDescent="0.25">
      <c r="A169" s="26">
        <v>2333</v>
      </c>
      <c r="B169" s="27">
        <v>1</v>
      </c>
      <c r="C169" s="28" t="s">
        <v>76</v>
      </c>
      <c r="D169">
        <f t="shared" si="4"/>
        <v>13.25</v>
      </c>
      <c r="E169">
        <f t="shared" si="5"/>
        <v>13.649999999999999</v>
      </c>
    </row>
    <row r="170" spans="1:5" x14ac:dyDescent="0.25">
      <c r="A170" s="19">
        <v>2334</v>
      </c>
      <c r="B170" s="20">
        <v>1</v>
      </c>
      <c r="C170" s="21" t="s">
        <v>76</v>
      </c>
      <c r="D170">
        <f t="shared" si="4"/>
        <v>13.25</v>
      </c>
      <c r="E170">
        <f t="shared" si="5"/>
        <v>13.649999999999999</v>
      </c>
    </row>
    <row r="171" spans="1:5" x14ac:dyDescent="0.25">
      <c r="A171" s="26">
        <v>2335</v>
      </c>
      <c r="B171" s="27">
        <v>3</v>
      </c>
      <c r="C171" s="28" t="s">
        <v>62</v>
      </c>
      <c r="D171">
        <f t="shared" si="4"/>
        <v>10.65</v>
      </c>
      <c r="E171">
        <f t="shared" si="5"/>
        <v>11.1</v>
      </c>
    </row>
    <row r="172" spans="1:5" x14ac:dyDescent="0.25">
      <c r="A172" s="19">
        <v>2350</v>
      </c>
      <c r="B172" s="20">
        <v>1</v>
      </c>
      <c r="C172" s="21" t="s">
        <v>76</v>
      </c>
      <c r="D172">
        <f t="shared" si="4"/>
        <v>13.25</v>
      </c>
      <c r="E172">
        <f t="shared" si="5"/>
        <v>13.649999999999999</v>
      </c>
    </row>
    <row r="173" spans="1:5" x14ac:dyDescent="0.25">
      <c r="A173" s="26">
        <v>2360</v>
      </c>
      <c r="B173" s="27">
        <v>3</v>
      </c>
      <c r="C173" s="28" t="s">
        <v>62</v>
      </c>
      <c r="D173">
        <f t="shared" si="4"/>
        <v>10.65</v>
      </c>
      <c r="E173">
        <f t="shared" si="5"/>
        <v>11.1</v>
      </c>
    </row>
    <row r="174" spans="1:5" x14ac:dyDescent="0.25">
      <c r="A174" s="19">
        <v>2361</v>
      </c>
      <c r="B174" s="20">
        <v>3</v>
      </c>
      <c r="C174" s="21" t="s">
        <v>62</v>
      </c>
      <c r="D174">
        <f t="shared" si="4"/>
        <v>10.65</v>
      </c>
      <c r="E174">
        <f t="shared" si="5"/>
        <v>11.1</v>
      </c>
    </row>
    <row r="175" spans="1:5" x14ac:dyDescent="0.25">
      <c r="A175" s="26">
        <v>2362</v>
      </c>
      <c r="B175" s="27">
        <v>3</v>
      </c>
      <c r="C175" s="28" t="s">
        <v>62</v>
      </c>
      <c r="D175">
        <f t="shared" si="4"/>
        <v>10.65</v>
      </c>
      <c r="E175">
        <f t="shared" si="5"/>
        <v>11.1</v>
      </c>
    </row>
    <row r="176" spans="1:5" x14ac:dyDescent="0.25">
      <c r="A176" s="19">
        <v>2363</v>
      </c>
      <c r="B176" s="20">
        <v>3</v>
      </c>
      <c r="C176" s="21" t="s">
        <v>62</v>
      </c>
      <c r="D176">
        <f t="shared" si="4"/>
        <v>10.65</v>
      </c>
      <c r="E176">
        <f t="shared" si="5"/>
        <v>11.1</v>
      </c>
    </row>
    <row r="177" spans="1:5" x14ac:dyDescent="0.25">
      <c r="A177" s="26">
        <v>2364</v>
      </c>
      <c r="B177" s="27">
        <v>3</v>
      </c>
      <c r="C177" s="28" t="s">
        <v>62</v>
      </c>
      <c r="D177">
        <f t="shared" si="4"/>
        <v>10.65</v>
      </c>
      <c r="E177">
        <f t="shared" si="5"/>
        <v>11.1</v>
      </c>
    </row>
    <row r="178" spans="1:5" x14ac:dyDescent="0.25">
      <c r="A178" s="19">
        <v>2365</v>
      </c>
      <c r="B178" s="20">
        <v>3</v>
      </c>
      <c r="C178" s="21" t="s">
        <v>62</v>
      </c>
      <c r="D178">
        <f t="shared" si="4"/>
        <v>10.65</v>
      </c>
      <c r="E178">
        <f t="shared" si="5"/>
        <v>11.1</v>
      </c>
    </row>
    <row r="179" spans="1:5" x14ac:dyDescent="0.25">
      <c r="A179" s="26">
        <v>2368</v>
      </c>
      <c r="B179" s="27">
        <v>3</v>
      </c>
      <c r="C179" s="28" t="s">
        <v>62</v>
      </c>
      <c r="D179">
        <f t="shared" si="4"/>
        <v>10.65</v>
      </c>
      <c r="E179">
        <f t="shared" si="5"/>
        <v>11.1</v>
      </c>
    </row>
    <row r="180" spans="1:5" x14ac:dyDescent="0.25">
      <c r="A180" s="19">
        <v>2369</v>
      </c>
      <c r="B180" s="20">
        <v>3</v>
      </c>
      <c r="C180" s="21" t="s">
        <v>62</v>
      </c>
      <c r="D180">
        <f t="shared" si="4"/>
        <v>10.65</v>
      </c>
      <c r="E180">
        <f t="shared" si="5"/>
        <v>11.1</v>
      </c>
    </row>
    <row r="181" spans="1:5" x14ac:dyDescent="0.25">
      <c r="A181" s="26">
        <v>2370</v>
      </c>
      <c r="B181" s="27">
        <v>3</v>
      </c>
      <c r="C181" s="28" t="s">
        <v>62</v>
      </c>
      <c r="D181">
        <f t="shared" si="4"/>
        <v>10.65</v>
      </c>
      <c r="E181">
        <f t="shared" si="5"/>
        <v>11.1</v>
      </c>
    </row>
    <row r="182" spans="1:5" x14ac:dyDescent="0.25">
      <c r="A182" s="19">
        <v>2373</v>
      </c>
      <c r="B182" s="20">
        <v>3</v>
      </c>
      <c r="C182" s="21" t="s">
        <v>62</v>
      </c>
      <c r="D182">
        <f t="shared" si="4"/>
        <v>10.65</v>
      </c>
      <c r="E182">
        <f t="shared" si="5"/>
        <v>11.1</v>
      </c>
    </row>
    <row r="183" spans="1:5" x14ac:dyDescent="0.25">
      <c r="A183" s="26">
        <v>2400</v>
      </c>
      <c r="B183" s="27">
        <v>3</v>
      </c>
      <c r="C183" s="28" t="s">
        <v>62</v>
      </c>
      <c r="D183">
        <f t="shared" si="4"/>
        <v>10.65</v>
      </c>
      <c r="E183">
        <f t="shared" si="5"/>
        <v>11.1</v>
      </c>
    </row>
    <row r="184" spans="1:5" x14ac:dyDescent="0.25">
      <c r="A184" s="19">
        <v>2401</v>
      </c>
      <c r="B184" s="20">
        <v>3</v>
      </c>
      <c r="C184" s="21" t="s">
        <v>62</v>
      </c>
      <c r="D184">
        <f t="shared" si="4"/>
        <v>10.65</v>
      </c>
      <c r="E184">
        <f t="shared" si="5"/>
        <v>11.1</v>
      </c>
    </row>
    <row r="185" spans="1:5" x14ac:dyDescent="0.25">
      <c r="A185" s="26">
        <v>2402</v>
      </c>
      <c r="B185" s="27">
        <v>3</v>
      </c>
      <c r="C185" s="28" t="s">
        <v>62</v>
      </c>
      <c r="D185">
        <f t="shared" si="4"/>
        <v>10.65</v>
      </c>
      <c r="E185">
        <f t="shared" si="5"/>
        <v>11.1</v>
      </c>
    </row>
    <row r="186" spans="1:5" x14ac:dyDescent="0.25">
      <c r="A186" s="19">
        <v>2404</v>
      </c>
      <c r="B186" s="20">
        <v>3</v>
      </c>
      <c r="C186" s="21" t="s">
        <v>62</v>
      </c>
      <c r="D186">
        <f t="shared" si="4"/>
        <v>10.65</v>
      </c>
      <c r="E186">
        <f t="shared" si="5"/>
        <v>11.1</v>
      </c>
    </row>
    <row r="187" spans="1:5" x14ac:dyDescent="0.25">
      <c r="A187" s="26">
        <v>2406</v>
      </c>
      <c r="B187" s="27">
        <v>3</v>
      </c>
      <c r="C187" s="28" t="s">
        <v>62</v>
      </c>
      <c r="D187">
        <f t="shared" si="4"/>
        <v>10.65</v>
      </c>
      <c r="E187">
        <f t="shared" si="5"/>
        <v>11.1</v>
      </c>
    </row>
    <row r="188" spans="1:5" x14ac:dyDescent="0.25">
      <c r="A188" s="19">
        <v>2407</v>
      </c>
      <c r="B188" s="20">
        <v>3</v>
      </c>
      <c r="C188" s="21" t="s">
        <v>62</v>
      </c>
      <c r="D188">
        <f t="shared" si="4"/>
        <v>10.65</v>
      </c>
      <c r="E188">
        <f t="shared" si="5"/>
        <v>11.1</v>
      </c>
    </row>
    <row r="189" spans="1:5" x14ac:dyDescent="0.25">
      <c r="A189" s="26">
        <v>2408</v>
      </c>
      <c r="B189" s="27">
        <v>3</v>
      </c>
      <c r="C189" s="28" t="s">
        <v>62</v>
      </c>
      <c r="D189">
        <f t="shared" si="4"/>
        <v>10.65</v>
      </c>
      <c r="E189">
        <f t="shared" si="5"/>
        <v>11.1</v>
      </c>
    </row>
    <row r="190" spans="1:5" x14ac:dyDescent="0.25">
      <c r="A190" s="19">
        <v>2409</v>
      </c>
      <c r="B190" s="20">
        <v>3</v>
      </c>
      <c r="C190" s="21" t="s">
        <v>62</v>
      </c>
      <c r="D190">
        <f t="shared" si="4"/>
        <v>10.65</v>
      </c>
      <c r="E190">
        <f t="shared" si="5"/>
        <v>11.1</v>
      </c>
    </row>
    <row r="191" spans="1:5" x14ac:dyDescent="0.25">
      <c r="A191" s="26">
        <v>2410</v>
      </c>
      <c r="B191" s="27">
        <v>3</v>
      </c>
      <c r="C191" s="28" t="s">
        <v>62</v>
      </c>
      <c r="D191">
        <f t="shared" si="4"/>
        <v>10.65</v>
      </c>
      <c r="E191">
        <f t="shared" si="5"/>
        <v>11.1</v>
      </c>
    </row>
    <row r="192" spans="1:5" x14ac:dyDescent="0.25">
      <c r="A192" s="19">
        <v>2411</v>
      </c>
      <c r="B192" s="20">
        <v>3</v>
      </c>
      <c r="C192" s="21" t="s">
        <v>62</v>
      </c>
      <c r="D192">
        <f t="shared" si="4"/>
        <v>10.65</v>
      </c>
      <c r="E192">
        <f t="shared" si="5"/>
        <v>11.1</v>
      </c>
    </row>
    <row r="193" spans="1:5" x14ac:dyDescent="0.25">
      <c r="A193" s="26">
        <v>2412</v>
      </c>
      <c r="B193" s="27">
        <v>3</v>
      </c>
      <c r="C193" s="28" t="s">
        <v>62</v>
      </c>
      <c r="D193">
        <f t="shared" si="4"/>
        <v>10.65</v>
      </c>
      <c r="E193">
        <f t="shared" si="5"/>
        <v>11.1</v>
      </c>
    </row>
    <row r="194" spans="1:5" x14ac:dyDescent="0.25">
      <c r="A194" s="19">
        <v>2413</v>
      </c>
      <c r="B194" s="20">
        <v>3</v>
      </c>
      <c r="C194" s="21" t="s">
        <v>62</v>
      </c>
      <c r="D194">
        <f t="shared" si="4"/>
        <v>10.65</v>
      </c>
      <c r="E194">
        <f t="shared" si="5"/>
        <v>11.1</v>
      </c>
    </row>
    <row r="195" spans="1:5" x14ac:dyDescent="0.25">
      <c r="A195" s="26">
        <v>2414</v>
      </c>
      <c r="B195" s="27">
        <v>3</v>
      </c>
      <c r="C195" s="28" t="s">
        <v>62</v>
      </c>
      <c r="D195">
        <f t="shared" ref="D195:D258" si="6">VLOOKUP(B195,$N$2:$O$5,2,FALSE)</f>
        <v>10.65</v>
      </c>
      <c r="E195">
        <f t="shared" ref="E195:E258" si="7">VLOOKUP(B195,$N$2:$P$5,3,FALSE)</f>
        <v>11.1</v>
      </c>
    </row>
    <row r="196" spans="1:5" x14ac:dyDescent="0.25">
      <c r="A196" s="19">
        <v>2415</v>
      </c>
      <c r="B196" s="20">
        <v>3</v>
      </c>
      <c r="C196" s="21" t="s">
        <v>62</v>
      </c>
      <c r="D196">
        <f t="shared" si="6"/>
        <v>10.65</v>
      </c>
      <c r="E196">
        <f t="shared" si="7"/>
        <v>11.1</v>
      </c>
    </row>
    <row r="197" spans="1:5" x14ac:dyDescent="0.25">
      <c r="A197" s="26">
        <v>2416</v>
      </c>
      <c r="B197" s="27">
        <v>3</v>
      </c>
      <c r="C197" s="28" t="s">
        <v>62</v>
      </c>
      <c r="D197">
        <f t="shared" si="6"/>
        <v>10.65</v>
      </c>
      <c r="E197">
        <f t="shared" si="7"/>
        <v>11.1</v>
      </c>
    </row>
    <row r="198" spans="1:5" x14ac:dyDescent="0.25">
      <c r="A198" s="19">
        <v>2417</v>
      </c>
      <c r="B198" s="20">
        <v>3</v>
      </c>
      <c r="C198" s="21" t="s">
        <v>62</v>
      </c>
      <c r="D198">
        <f t="shared" si="6"/>
        <v>10.65</v>
      </c>
      <c r="E198">
        <f t="shared" si="7"/>
        <v>11.1</v>
      </c>
    </row>
    <row r="199" spans="1:5" x14ac:dyDescent="0.25">
      <c r="A199" s="26">
        <v>2450</v>
      </c>
      <c r="B199" s="27">
        <v>1</v>
      </c>
      <c r="C199" s="28" t="s">
        <v>76</v>
      </c>
      <c r="D199">
        <f t="shared" si="6"/>
        <v>13.25</v>
      </c>
      <c r="E199">
        <f t="shared" si="7"/>
        <v>13.649999999999999</v>
      </c>
    </row>
    <row r="200" spans="1:5" x14ac:dyDescent="0.25">
      <c r="A200" s="19">
        <v>2460</v>
      </c>
      <c r="B200" s="20">
        <v>1</v>
      </c>
      <c r="C200" s="21" t="s">
        <v>76</v>
      </c>
      <c r="D200">
        <f t="shared" si="6"/>
        <v>13.25</v>
      </c>
      <c r="E200">
        <f t="shared" si="7"/>
        <v>13.649999999999999</v>
      </c>
    </row>
    <row r="201" spans="1:5" x14ac:dyDescent="0.25">
      <c r="A201" s="26">
        <v>2470</v>
      </c>
      <c r="B201" s="27">
        <v>3</v>
      </c>
      <c r="C201" s="28" t="s">
        <v>62</v>
      </c>
      <c r="D201">
        <f t="shared" si="6"/>
        <v>10.65</v>
      </c>
      <c r="E201">
        <f t="shared" si="7"/>
        <v>11.1</v>
      </c>
    </row>
    <row r="202" spans="1:5" x14ac:dyDescent="0.25">
      <c r="A202" s="19">
        <v>2480</v>
      </c>
      <c r="B202" s="20">
        <v>1</v>
      </c>
      <c r="C202" s="21" t="s">
        <v>76</v>
      </c>
      <c r="D202">
        <f t="shared" si="6"/>
        <v>13.25</v>
      </c>
      <c r="E202">
        <f t="shared" si="7"/>
        <v>13.649999999999999</v>
      </c>
    </row>
    <row r="203" spans="1:5" x14ac:dyDescent="0.25">
      <c r="A203" s="26">
        <v>2531</v>
      </c>
      <c r="B203" s="27">
        <v>3</v>
      </c>
      <c r="C203" s="28" t="s">
        <v>62</v>
      </c>
      <c r="D203">
        <f t="shared" si="6"/>
        <v>10.65</v>
      </c>
      <c r="E203">
        <f t="shared" si="7"/>
        <v>11.1</v>
      </c>
    </row>
    <row r="204" spans="1:5" x14ac:dyDescent="0.25">
      <c r="A204" s="19">
        <v>2540</v>
      </c>
      <c r="B204" s="20">
        <v>1</v>
      </c>
      <c r="C204" s="21" t="s">
        <v>76</v>
      </c>
      <c r="D204">
        <f t="shared" si="6"/>
        <v>13.25</v>
      </c>
      <c r="E204">
        <f t="shared" si="7"/>
        <v>13.649999999999999</v>
      </c>
    </row>
    <row r="205" spans="1:5" x14ac:dyDescent="0.25">
      <c r="A205" s="26">
        <v>2546</v>
      </c>
      <c r="B205" s="27">
        <v>1</v>
      </c>
      <c r="C205" s="28" t="s">
        <v>76</v>
      </c>
      <c r="D205">
        <f t="shared" si="6"/>
        <v>13.25</v>
      </c>
      <c r="E205">
        <f t="shared" si="7"/>
        <v>13.649999999999999</v>
      </c>
    </row>
    <row r="206" spans="1:5" x14ac:dyDescent="0.25">
      <c r="A206" s="19">
        <v>2547</v>
      </c>
      <c r="B206" s="20">
        <v>1</v>
      </c>
      <c r="C206" s="21" t="s">
        <v>76</v>
      </c>
      <c r="D206">
        <f t="shared" si="6"/>
        <v>13.25</v>
      </c>
      <c r="E206">
        <f t="shared" si="7"/>
        <v>13.649999999999999</v>
      </c>
    </row>
    <row r="207" spans="1:5" x14ac:dyDescent="0.25">
      <c r="A207" s="26">
        <v>2548</v>
      </c>
      <c r="B207" s="27">
        <v>1</v>
      </c>
      <c r="C207" s="28" t="s">
        <v>76</v>
      </c>
      <c r="D207">
        <f t="shared" si="6"/>
        <v>13.25</v>
      </c>
      <c r="E207">
        <f t="shared" si="7"/>
        <v>13.649999999999999</v>
      </c>
    </row>
    <row r="208" spans="1:5" x14ac:dyDescent="0.25">
      <c r="A208" s="19">
        <v>2549</v>
      </c>
      <c r="B208" s="20">
        <v>1</v>
      </c>
      <c r="C208" s="21" t="s">
        <v>76</v>
      </c>
      <c r="D208">
        <f t="shared" si="6"/>
        <v>13.25</v>
      </c>
      <c r="E208">
        <f t="shared" si="7"/>
        <v>13.649999999999999</v>
      </c>
    </row>
    <row r="209" spans="1:5" x14ac:dyDescent="0.25">
      <c r="A209" s="26">
        <v>2560</v>
      </c>
      <c r="B209" s="27">
        <v>1</v>
      </c>
      <c r="C209" s="28" t="s">
        <v>76</v>
      </c>
      <c r="D209">
        <f t="shared" si="6"/>
        <v>13.25</v>
      </c>
      <c r="E209">
        <f t="shared" si="7"/>
        <v>13.649999999999999</v>
      </c>
    </row>
    <row r="210" spans="1:5" x14ac:dyDescent="0.25">
      <c r="A210" s="19">
        <v>2562</v>
      </c>
      <c r="B210" s="20">
        <v>3</v>
      </c>
      <c r="C210" s="21" t="s">
        <v>62</v>
      </c>
      <c r="D210">
        <f t="shared" si="6"/>
        <v>10.65</v>
      </c>
      <c r="E210">
        <f t="shared" si="7"/>
        <v>11.1</v>
      </c>
    </row>
    <row r="211" spans="1:5" x14ac:dyDescent="0.25">
      <c r="A211" s="26">
        <v>2563</v>
      </c>
      <c r="B211" s="27">
        <v>1</v>
      </c>
      <c r="C211" s="28" t="s">
        <v>76</v>
      </c>
      <c r="D211">
        <f t="shared" si="6"/>
        <v>13.25</v>
      </c>
      <c r="E211">
        <f t="shared" si="7"/>
        <v>13.649999999999999</v>
      </c>
    </row>
    <row r="212" spans="1:5" x14ac:dyDescent="0.25">
      <c r="A212" s="19">
        <v>2564</v>
      </c>
      <c r="B212" s="20">
        <v>1</v>
      </c>
      <c r="C212" s="21" t="s">
        <v>76</v>
      </c>
      <c r="D212">
        <f t="shared" si="6"/>
        <v>13.25</v>
      </c>
      <c r="E212">
        <f t="shared" si="7"/>
        <v>13.649999999999999</v>
      </c>
    </row>
    <row r="213" spans="1:5" x14ac:dyDescent="0.25">
      <c r="A213" s="26">
        <v>2565</v>
      </c>
      <c r="B213" s="27">
        <v>1</v>
      </c>
      <c r="C213" s="28" t="s">
        <v>76</v>
      </c>
      <c r="D213">
        <f t="shared" si="6"/>
        <v>13.25</v>
      </c>
      <c r="E213">
        <f t="shared" si="7"/>
        <v>13.649999999999999</v>
      </c>
    </row>
    <row r="214" spans="1:5" x14ac:dyDescent="0.25">
      <c r="A214" s="19">
        <v>2566</v>
      </c>
      <c r="B214" s="20">
        <v>1</v>
      </c>
      <c r="C214" s="21" t="s">
        <v>76</v>
      </c>
      <c r="D214">
        <f t="shared" si="6"/>
        <v>13.25</v>
      </c>
      <c r="E214">
        <f t="shared" si="7"/>
        <v>13.649999999999999</v>
      </c>
    </row>
    <row r="215" spans="1:5" x14ac:dyDescent="0.25">
      <c r="A215" s="26">
        <v>2567</v>
      </c>
      <c r="B215" s="27">
        <v>1</v>
      </c>
      <c r="C215" s="28" t="s">
        <v>76</v>
      </c>
      <c r="D215">
        <f t="shared" si="6"/>
        <v>13.25</v>
      </c>
      <c r="E215">
        <f t="shared" si="7"/>
        <v>13.649999999999999</v>
      </c>
    </row>
    <row r="216" spans="1:5" x14ac:dyDescent="0.25">
      <c r="A216" s="19">
        <v>2568</v>
      </c>
      <c r="B216" s="20">
        <v>1</v>
      </c>
      <c r="C216" s="21" t="s">
        <v>76</v>
      </c>
      <c r="D216">
        <f t="shared" si="6"/>
        <v>13.25</v>
      </c>
      <c r="E216">
        <f t="shared" si="7"/>
        <v>13.649999999999999</v>
      </c>
    </row>
    <row r="217" spans="1:5" x14ac:dyDescent="0.25">
      <c r="A217" s="26">
        <v>2571</v>
      </c>
      <c r="B217" s="27">
        <v>1</v>
      </c>
      <c r="C217" s="28" t="s">
        <v>76</v>
      </c>
      <c r="D217">
        <f t="shared" si="6"/>
        <v>13.25</v>
      </c>
      <c r="E217">
        <f t="shared" si="7"/>
        <v>13.649999999999999</v>
      </c>
    </row>
    <row r="218" spans="1:5" x14ac:dyDescent="0.25">
      <c r="A218" s="19">
        <v>2572</v>
      </c>
      <c r="B218" s="20">
        <v>1</v>
      </c>
      <c r="C218" s="21" t="s">
        <v>76</v>
      </c>
      <c r="D218">
        <f t="shared" si="6"/>
        <v>13.25</v>
      </c>
      <c r="E218">
        <f t="shared" si="7"/>
        <v>13.649999999999999</v>
      </c>
    </row>
    <row r="219" spans="1:5" x14ac:dyDescent="0.25">
      <c r="A219" s="26">
        <v>2573</v>
      </c>
      <c r="B219" s="27">
        <v>1</v>
      </c>
      <c r="C219" s="28" t="s">
        <v>76</v>
      </c>
      <c r="D219">
        <f t="shared" si="6"/>
        <v>13.25</v>
      </c>
      <c r="E219">
        <f t="shared" si="7"/>
        <v>13.649999999999999</v>
      </c>
    </row>
    <row r="220" spans="1:5" x14ac:dyDescent="0.25">
      <c r="A220" s="19">
        <v>2574</v>
      </c>
      <c r="B220" s="20">
        <v>1</v>
      </c>
      <c r="C220" s="21" t="s">
        <v>76</v>
      </c>
      <c r="D220">
        <f t="shared" si="6"/>
        <v>13.25</v>
      </c>
      <c r="E220">
        <f t="shared" si="7"/>
        <v>13.649999999999999</v>
      </c>
    </row>
    <row r="221" spans="1:5" x14ac:dyDescent="0.25">
      <c r="A221" s="26">
        <v>2600</v>
      </c>
      <c r="B221" s="27">
        <v>1</v>
      </c>
      <c r="C221" s="28" t="s">
        <v>76</v>
      </c>
      <c r="D221">
        <f t="shared" si="6"/>
        <v>13.25</v>
      </c>
      <c r="E221">
        <f t="shared" si="7"/>
        <v>13.649999999999999</v>
      </c>
    </row>
    <row r="222" spans="1:5" x14ac:dyDescent="0.25">
      <c r="A222" s="19">
        <v>2610</v>
      </c>
      <c r="B222" s="20">
        <v>2</v>
      </c>
      <c r="C222" s="21" t="s">
        <v>77</v>
      </c>
      <c r="D222">
        <f t="shared" si="6"/>
        <v>12.049999999999999</v>
      </c>
      <c r="E222">
        <f t="shared" si="7"/>
        <v>12.574999999999999</v>
      </c>
    </row>
    <row r="223" spans="1:5" x14ac:dyDescent="0.25">
      <c r="A223" s="26">
        <v>2611</v>
      </c>
      <c r="B223" s="27">
        <v>1</v>
      </c>
      <c r="C223" s="28" t="s">
        <v>76</v>
      </c>
      <c r="D223">
        <f t="shared" si="6"/>
        <v>13.25</v>
      </c>
      <c r="E223">
        <f t="shared" si="7"/>
        <v>13.649999999999999</v>
      </c>
    </row>
    <row r="224" spans="1:5" x14ac:dyDescent="0.25">
      <c r="A224" s="19">
        <v>2612</v>
      </c>
      <c r="B224" s="20">
        <v>1</v>
      </c>
      <c r="C224" s="21" t="s">
        <v>76</v>
      </c>
      <c r="D224">
        <f t="shared" si="6"/>
        <v>13.25</v>
      </c>
      <c r="E224">
        <f t="shared" si="7"/>
        <v>13.649999999999999</v>
      </c>
    </row>
    <row r="225" spans="1:5" x14ac:dyDescent="0.25">
      <c r="A225" s="26">
        <v>2613</v>
      </c>
      <c r="B225" s="27">
        <v>2</v>
      </c>
      <c r="C225" s="28" t="s">
        <v>77</v>
      </c>
      <c r="D225">
        <f t="shared" si="6"/>
        <v>12.049999999999999</v>
      </c>
      <c r="E225">
        <f t="shared" si="7"/>
        <v>12.574999999999999</v>
      </c>
    </row>
    <row r="226" spans="1:5" x14ac:dyDescent="0.25">
      <c r="A226" s="19">
        <v>2614</v>
      </c>
      <c r="B226" s="20">
        <v>1</v>
      </c>
      <c r="C226" s="21" t="s">
        <v>76</v>
      </c>
      <c r="D226">
        <f t="shared" si="6"/>
        <v>13.25</v>
      </c>
      <c r="E226">
        <f t="shared" si="7"/>
        <v>13.649999999999999</v>
      </c>
    </row>
    <row r="227" spans="1:5" x14ac:dyDescent="0.25">
      <c r="A227" s="26">
        <v>2615</v>
      </c>
      <c r="B227" s="27">
        <v>2</v>
      </c>
      <c r="C227" s="28" t="s">
        <v>77</v>
      </c>
      <c r="D227">
        <f t="shared" si="6"/>
        <v>12.049999999999999</v>
      </c>
      <c r="E227">
        <f t="shared" si="7"/>
        <v>12.574999999999999</v>
      </c>
    </row>
    <row r="228" spans="1:5" x14ac:dyDescent="0.25">
      <c r="A228" s="19">
        <v>2616</v>
      </c>
      <c r="B228" s="20">
        <v>2</v>
      </c>
      <c r="C228" s="21" t="s">
        <v>77</v>
      </c>
      <c r="D228">
        <f t="shared" si="6"/>
        <v>12.049999999999999</v>
      </c>
      <c r="E228">
        <f t="shared" si="7"/>
        <v>12.574999999999999</v>
      </c>
    </row>
    <row r="229" spans="1:5" x14ac:dyDescent="0.25">
      <c r="A229" s="26">
        <v>2617</v>
      </c>
      <c r="B229" s="27">
        <v>1</v>
      </c>
      <c r="C229" s="28" t="s">
        <v>76</v>
      </c>
      <c r="D229">
        <f t="shared" si="6"/>
        <v>13.25</v>
      </c>
      <c r="E229">
        <f t="shared" si="7"/>
        <v>13.649999999999999</v>
      </c>
    </row>
    <row r="230" spans="1:5" x14ac:dyDescent="0.25">
      <c r="A230" s="19">
        <v>2618</v>
      </c>
      <c r="B230" s="20">
        <v>2</v>
      </c>
      <c r="C230" s="21" t="s">
        <v>77</v>
      </c>
      <c r="D230">
        <f t="shared" si="6"/>
        <v>12.049999999999999</v>
      </c>
      <c r="E230">
        <f t="shared" si="7"/>
        <v>12.574999999999999</v>
      </c>
    </row>
    <row r="231" spans="1:5" x14ac:dyDescent="0.25">
      <c r="A231" s="26">
        <v>2619</v>
      </c>
      <c r="B231" s="27">
        <v>2</v>
      </c>
      <c r="C231" s="28" t="s">
        <v>77</v>
      </c>
      <c r="D231">
        <f t="shared" si="6"/>
        <v>12.049999999999999</v>
      </c>
      <c r="E231">
        <f t="shared" si="7"/>
        <v>12.574999999999999</v>
      </c>
    </row>
    <row r="232" spans="1:5" x14ac:dyDescent="0.25">
      <c r="A232" s="19">
        <v>2620</v>
      </c>
      <c r="B232" s="20">
        <v>2</v>
      </c>
      <c r="C232" s="21" t="s">
        <v>77</v>
      </c>
      <c r="D232">
        <f t="shared" si="6"/>
        <v>12.049999999999999</v>
      </c>
      <c r="E232">
        <f t="shared" si="7"/>
        <v>12.574999999999999</v>
      </c>
    </row>
    <row r="233" spans="1:5" x14ac:dyDescent="0.25">
      <c r="A233" s="26">
        <v>2622</v>
      </c>
      <c r="B233" s="27">
        <v>1</v>
      </c>
      <c r="C233" s="28" t="s">
        <v>76</v>
      </c>
      <c r="D233">
        <f t="shared" si="6"/>
        <v>13.25</v>
      </c>
      <c r="E233">
        <f t="shared" si="7"/>
        <v>13.649999999999999</v>
      </c>
    </row>
    <row r="234" spans="1:5" x14ac:dyDescent="0.25">
      <c r="A234" s="19">
        <v>2623</v>
      </c>
      <c r="B234" s="20">
        <v>2</v>
      </c>
      <c r="C234" s="21" t="s">
        <v>77</v>
      </c>
      <c r="D234">
        <f t="shared" si="6"/>
        <v>12.049999999999999</v>
      </c>
      <c r="E234">
        <f t="shared" si="7"/>
        <v>12.574999999999999</v>
      </c>
    </row>
    <row r="235" spans="1:5" x14ac:dyDescent="0.25">
      <c r="A235" s="26">
        <v>2630</v>
      </c>
      <c r="B235" s="27">
        <v>1</v>
      </c>
      <c r="C235" s="28" t="s">
        <v>76</v>
      </c>
      <c r="D235">
        <f t="shared" si="6"/>
        <v>13.25</v>
      </c>
      <c r="E235">
        <f t="shared" si="7"/>
        <v>13.649999999999999</v>
      </c>
    </row>
    <row r="236" spans="1:5" x14ac:dyDescent="0.25">
      <c r="A236" s="19">
        <v>2640</v>
      </c>
      <c r="B236" s="20">
        <v>1</v>
      </c>
      <c r="C236" s="21" t="s">
        <v>76</v>
      </c>
      <c r="D236">
        <f t="shared" si="6"/>
        <v>13.25</v>
      </c>
      <c r="E236">
        <f t="shared" si="7"/>
        <v>13.649999999999999</v>
      </c>
    </row>
    <row r="237" spans="1:5" x14ac:dyDescent="0.25">
      <c r="A237" s="26">
        <v>2641</v>
      </c>
      <c r="B237" s="27">
        <v>1</v>
      </c>
      <c r="C237" s="28" t="s">
        <v>76</v>
      </c>
      <c r="D237">
        <f t="shared" si="6"/>
        <v>13.25</v>
      </c>
      <c r="E237">
        <f t="shared" si="7"/>
        <v>13.649999999999999</v>
      </c>
    </row>
    <row r="238" spans="1:5" x14ac:dyDescent="0.25">
      <c r="A238" s="19">
        <v>2642</v>
      </c>
      <c r="B238" s="20">
        <v>1</v>
      </c>
      <c r="C238" s="21" t="s">
        <v>76</v>
      </c>
      <c r="D238">
        <f t="shared" si="6"/>
        <v>13.25</v>
      </c>
      <c r="E238">
        <f t="shared" si="7"/>
        <v>13.649999999999999</v>
      </c>
    </row>
    <row r="239" spans="1:5" x14ac:dyDescent="0.25">
      <c r="A239" s="26">
        <v>2643</v>
      </c>
      <c r="B239" s="27">
        <v>1</v>
      </c>
      <c r="C239" s="28" t="s">
        <v>76</v>
      </c>
      <c r="D239">
        <f t="shared" si="6"/>
        <v>13.25</v>
      </c>
      <c r="E239">
        <f t="shared" si="7"/>
        <v>13.649999999999999</v>
      </c>
    </row>
    <row r="240" spans="1:5" x14ac:dyDescent="0.25">
      <c r="A240" s="19">
        <v>2644</v>
      </c>
      <c r="B240" s="20">
        <v>2</v>
      </c>
      <c r="C240" s="21" t="s">
        <v>77</v>
      </c>
      <c r="D240">
        <f t="shared" si="6"/>
        <v>12.049999999999999</v>
      </c>
      <c r="E240">
        <f t="shared" si="7"/>
        <v>12.574999999999999</v>
      </c>
    </row>
    <row r="241" spans="1:5" x14ac:dyDescent="0.25">
      <c r="A241" s="26">
        <v>2645</v>
      </c>
      <c r="B241" s="27">
        <v>2</v>
      </c>
      <c r="C241" s="28" t="s">
        <v>77</v>
      </c>
      <c r="D241">
        <f t="shared" si="6"/>
        <v>12.049999999999999</v>
      </c>
      <c r="E241">
        <f t="shared" si="7"/>
        <v>12.574999999999999</v>
      </c>
    </row>
    <row r="242" spans="1:5" x14ac:dyDescent="0.25">
      <c r="A242" s="19">
        <v>2646</v>
      </c>
      <c r="B242" s="20">
        <v>1</v>
      </c>
      <c r="C242" s="21" t="s">
        <v>76</v>
      </c>
      <c r="D242">
        <f t="shared" si="6"/>
        <v>13.25</v>
      </c>
      <c r="E242">
        <f t="shared" si="7"/>
        <v>13.649999999999999</v>
      </c>
    </row>
    <row r="243" spans="1:5" x14ac:dyDescent="0.25">
      <c r="A243" s="26">
        <v>2647</v>
      </c>
      <c r="B243" s="27">
        <v>1</v>
      </c>
      <c r="C243" s="28" t="s">
        <v>76</v>
      </c>
      <c r="D243">
        <f t="shared" si="6"/>
        <v>13.25</v>
      </c>
      <c r="E243">
        <f t="shared" si="7"/>
        <v>13.649999999999999</v>
      </c>
    </row>
    <row r="244" spans="1:5" x14ac:dyDescent="0.25">
      <c r="A244" s="19">
        <v>2650</v>
      </c>
      <c r="B244" s="20">
        <v>1</v>
      </c>
      <c r="C244" s="21" t="s">
        <v>76</v>
      </c>
      <c r="D244">
        <f t="shared" si="6"/>
        <v>13.25</v>
      </c>
      <c r="E244">
        <f t="shared" si="7"/>
        <v>13.649999999999999</v>
      </c>
    </row>
    <row r="245" spans="1:5" x14ac:dyDescent="0.25">
      <c r="A245" s="26">
        <v>2651</v>
      </c>
      <c r="B245" s="27">
        <v>1</v>
      </c>
      <c r="C245" s="28" t="s">
        <v>76</v>
      </c>
      <c r="D245">
        <f t="shared" si="6"/>
        <v>13.25</v>
      </c>
      <c r="E245">
        <f t="shared" si="7"/>
        <v>13.649999999999999</v>
      </c>
    </row>
    <row r="246" spans="1:5" x14ac:dyDescent="0.25">
      <c r="A246" s="19">
        <v>2660</v>
      </c>
      <c r="B246" s="20">
        <v>3</v>
      </c>
      <c r="C246" s="21" t="s">
        <v>62</v>
      </c>
      <c r="D246">
        <f t="shared" si="6"/>
        <v>10.65</v>
      </c>
      <c r="E246">
        <f t="shared" si="7"/>
        <v>11.1</v>
      </c>
    </row>
    <row r="247" spans="1:5" x14ac:dyDescent="0.25">
      <c r="A247" s="26">
        <v>2671</v>
      </c>
      <c r="B247" s="27">
        <v>1</v>
      </c>
      <c r="C247" s="28" t="s">
        <v>76</v>
      </c>
      <c r="D247">
        <f t="shared" si="6"/>
        <v>13.25</v>
      </c>
      <c r="E247">
        <f t="shared" si="7"/>
        <v>13.649999999999999</v>
      </c>
    </row>
    <row r="248" spans="1:5" x14ac:dyDescent="0.25">
      <c r="A248" s="19">
        <v>2673</v>
      </c>
      <c r="B248" s="20">
        <v>3</v>
      </c>
      <c r="C248" s="21" t="s">
        <v>62</v>
      </c>
      <c r="D248">
        <f t="shared" si="6"/>
        <v>10.65</v>
      </c>
      <c r="E248">
        <f t="shared" si="7"/>
        <v>11.1</v>
      </c>
    </row>
    <row r="249" spans="1:5" x14ac:dyDescent="0.25">
      <c r="A249" s="26">
        <v>2674</v>
      </c>
      <c r="B249" s="27">
        <v>3</v>
      </c>
      <c r="C249" s="28" t="s">
        <v>62</v>
      </c>
      <c r="D249">
        <f t="shared" si="6"/>
        <v>10.65</v>
      </c>
      <c r="E249">
        <f t="shared" si="7"/>
        <v>11.1</v>
      </c>
    </row>
    <row r="250" spans="1:5" x14ac:dyDescent="0.25">
      <c r="A250" s="19">
        <v>2675</v>
      </c>
      <c r="B250" s="20">
        <v>3</v>
      </c>
      <c r="C250" s="21" t="s">
        <v>62</v>
      </c>
      <c r="D250">
        <f t="shared" si="6"/>
        <v>10.65</v>
      </c>
      <c r="E250">
        <f t="shared" si="7"/>
        <v>11.1</v>
      </c>
    </row>
    <row r="251" spans="1:5" x14ac:dyDescent="0.25">
      <c r="A251" s="26">
        <v>2679</v>
      </c>
      <c r="B251" s="27">
        <v>3</v>
      </c>
      <c r="C251" s="28" t="s">
        <v>62</v>
      </c>
      <c r="D251">
        <f t="shared" si="6"/>
        <v>10.65</v>
      </c>
      <c r="E251">
        <f t="shared" si="7"/>
        <v>11.1</v>
      </c>
    </row>
    <row r="252" spans="1:5" x14ac:dyDescent="0.25">
      <c r="A252" s="19">
        <v>2681</v>
      </c>
      <c r="B252" s="20">
        <v>3</v>
      </c>
      <c r="C252" s="21" t="s">
        <v>62</v>
      </c>
      <c r="D252">
        <f t="shared" si="6"/>
        <v>10.65</v>
      </c>
      <c r="E252">
        <f t="shared" si="7"/>
        <v>11.1</v>
      </c>
    </row>
    <row r="253" spans="1:5" x14ac:dyDescent="0.25">
      <c r="A253" s="26">
        <v>2682</v>
      </c>
      <c r="B253" s="27">
        <v>1</v>
      </c>
      <c r="C253" s="28" t="s">
        <v>76</v>
      </c>
      <c r="D253">
        <f t="shared" si="6"/>
        <v>13.25</v>
      </c>
      <c r="E253">
        <f t="shared" si="7"/>
        <v>13.649999999999999</v>
      </c>
    </row>
    <row r="254" spans="1:5" x14ac:dyDescent="0.25">
      <c r="A254" s="19">
        <v>2720</v>
      </c>
      <c r="B254" s="20">
        <v>1</v>
      </c>
      <c r="C254" s="21" t="s">
        <v>76</v>
      </c>
      <c r="D254">
        <f t="shared" si="6"/>
        <v>13.25</v>
      </c>
      <c r="E254">
        <f t="shared" si="7"/>
        <v>13.649999999999999</v>
      </c>
    </row>
    <row r="255" spans="1:5" x14ac:dyDescent="0.25">
      <c r="A255" s="26">
        <v>2722</v>
      </c>
      <c r="B255" s="27">
        <v>3</v>
      </c>
      <c r="C255" s="28" t="s">
        <v>62</v>
      </c>
      <c r="D255">
        <f t="shared" si="6"/>
        <v>10.65</v>
      </c>
      <c r="E255">
        <f t="shared" si="7"/>
        <v>11.1</v>
      </c>
    </row>
    <row r="256" spans="1:5" x14ac:dyDescent="0.25">
      <c r="A256" s="19">
        <v>2724</v>
      </c>
      <c r="B256" s="20">
        <v>3</v>
      </c>
      <c r="C256" s="21" t="s">
        <v>62</v>
      </c>
      <c r="D256">
        <f t="shared" si="6"/>
        <v>10.65</v>
      </c>
      <c r="E256">
        <f t="shared" si="7"/>
        <v>11.1</v>
      </c>
    </row>
    <row r="257" spans="1:5" x14ac:dyDescent="0.25">
      <c r="A257" s="26">
        <v>2725</v>
      </c>
      <c r="B257" s="27">
        <v>3</v>
      </c>
      <c r="C257" s="28" t="s">
        <v>62</v>
      </c>
      <c r="D257">
        <f t="shared" si="6"/>
        <v>10.65</v>
      </c>
      <c r="E257">
        <f t="shared" si="7"/>
        <v>11.1</v>
      </c>
    </row>
    <row r="258" spans="1:5" x14ac:dyDescent="0.25">
      <c r="A258" s="19">
        <v>2728</v>
      </c>
      <c r="B258" s="20">
        <v>1</v>
      </c>
      <c r="C258" s="21" t="s">
        <v>76</v>
      </c>
      <c r="D258">
        <f t="shared" si="6"/>
        <v>13.25</v>
      </c>
      <c r="E258">
        <f t="shared" si="7"/>
        <v>13.649999999999999</v>
      </c>
    </row>
    <row r="259" spans="1:5" x14ac:dyDescent="0.25">
      <c r="A259" s="26">
        <v>2731</v>
      </c>
      <c r="B259" s="27">
        <v>1</v>
      </c>
      <c r="C259" s="28" t="s">
        <v>76</v>
      </c>
      <c r="D259">
        <f t="shared" ref="D259:D322" si="8">VLOOKUP(B259,$N$2:$O$5,2,FALSE)</f>
        <v>13.25</v>
      </c>
      <c r="E259">
        <f t="shared" ref="E259:E322" si="9">VLOOKUP(B259,$N$2:$P$5,3,FALSE)</f>
        <v>13.649999999999999</v>
      </c>
    </row>
    <row r="260" spans="1:5" x14ac:dyDescent="0.25">
      <c r="A260" s="19">
        <v>2740</v>
      </c>
      <c r="B260" s="20">
        <v>2</v>
      </c>
      <c r="C260" s="21" t="s">
        <v>77</v>
      </c>
      <c r="D260">
        <f t="shared" si="8"/>
        <v>12.049999999999999</v>
      </c>
      <c r="E260">
        <f t="shared" si="9"/>
        <v>12.574999999999999</v>
      </c>
    </row>
    <row r="261" spans="1:5" x14ac:dyDescent="0.25">
      <c r="A261" s="26">
        <v>2745</v>
      </c>
      <c r="B261" s="27">
        <v>2</v>
      </c>
      <c r="C261" s="28" t="s">
        <v>77</v>
      </c>
      <c r="D261">
        <f t="shared" si="8"/>
        <v>12.049999999999999</v>
      </c>
      <c r="E261">
        <f t="shared" si="9"/>
        <v>12.574999999999999</v>
      </c>
    </row>
    <row r="262" spans="1:5" x14ac:dyDescent="0.25">
      <c r="A262" s="19">
        <v>2750</v>
      </c>
      <c r="B262" s="20">
        <v>2</v>
      </c>
      <c r="C262" s="21" t="s">
        <v>77</v>
      </c>
      <c r="D262">
        <f t="shared" si="8"/>
        <v>12.049999999999999</v>
      </c>
      <c r="E262">
        <f t="shared" si="9"/>
        <v>12.574999999999999</v>
      </c>
    </row>
    <row r="263" spans="1:5" x14ac:dyDescent="0.25">
      <c r="A263" s="26">
        <v>2751</v>
      </c>
      <c r="B263" s="27">
        <v>2</v>
      </c>
      <c r="C263" s="28" t="s">
        <v>77</v>
      </c>
      <c r="D263">
        <f t="shared" si="8"/>
        <v>12.049999999999999</v>
      </c>
      <c r="E263">
        <f t="shared" si="9"/>
        <v>12.574999999999999</v>
      </c>
    </row>
    <row r="264" spans="1:5" x14ac:dyDescent="0.25">
      <c r="A264" s="19">
        <v>2752</v>
      </c>
      <c r="B264" s="20">
        <v>2</v>
      </c>
      <c r="C264" s="21" t="s">
        <v>77</v>
      </c>
      <c r="D264">
        <f t="shared" si="8"/>
        <v>12.049999999999999</v>
      </c>
      <c r="E264">
        <f t="shared" si="9"/>
        <v>12.574999999999999</v>
      </c>
    </row>
    <row r="265" spans="1:5" x14ac:dyDescent="0.25">
      <c r="A265" s="26">
        <v>2753</v>
      </c>
      <c r="B265" s="27">
        <v>2</v>
      </c>
      <c r="C265" s="28" t="s">
        <v>77</v>
      </c>
      <c r="D265">
        <f t="shared" si="8"/>
        <v>12.049999999999999</v>
      </c>
      <c r="E265">
        <f t="shared" si="9"/>
        <v>12.574999999999999</v>
      </c>
    </row>
    <row r="266" spans="1:5" x14ac:dyDescent="0.25">
      <c r="A266" s="19">
        <v>2754</v>
      </c>
      <c r="B266" s="20">
        <v>2</v>
      </c>
      <c r="C266" s="21" t="s">
        <v>77</v>
      </c>
      <c r="D266">
        <f t="shared" si="8"/>
        <v>12.049999999999999</v>
      </c>
      <c r="E266">
        <f t="shared" si="9"/>
        <v>12.574999999999999</v>
      </c>
    </row>
    <row r="267" spans="1:5" x14ac:dyDescent="0.25">
      <c r="A267" s="26">
        <v>2755</v>
      </c>
      <c r="B267" s="27">
        <v>2</v>
      </c>
      <c r="C267" s="28" t="s">
        <v>77</v>
      </c>
      <c r="D267">
        <f t="shared" si="8"/>
        <v>12.049999999999999</v>
      </c>
      <c r="E267">
        <f t="shared" si="9"/>
        <v>12.574999999999999</v>
      </c>
    </row>
    <row r="268" spans="1:5" x14ac:dyDescent="0.25">
      <c r="A268" s="19">
        <v>2756</v>
      </c>
      <c r="B268" s="20">
        <v>2</v>
      </c>
      <c r="C268" s="21" t="s">
        <v>77</v>
      </c>
      <c r="D268">
        <f t="shared" si="8"/>
        <v>12.049999999999999</v>
      </c>
      <c r="E268">
        <f t="shared" si="9"/>
        <v>12.574999999999999</v>
      </c>
    </row>
    <row r="269" spans="1:5" x14ac:dyDescent="0.25">
      <c r="A269" s="26">
        <v>2757</v>
      </c>
      <c r="B269" s="27">
        <v>2</v>
      </c>
      <c r="C269" s="28" t="s">
        <v>77</v>
      </c>
      <c r="D269">
        <f t="shared" si="8"/>
        <v>12.049999999999999</v>
      </c>
      <c r="E269">
        <f t="shared" si="9"/>
        <v>12.574999999999999</v>
      </c>
    </row>
    <row r="270" spans="1:5" x14ac:dyDescent="0.25">
      <c r="A270" s="19">
        <v>2758</v>
      </c>
      <c r="B270" s="20">
        <v>2</v>
      </c>
      <c r="C270" s="21" t="s">
        <v>77</v>
      </c>
      <c r="D270">
        <f t="shared" si="8"/>
        <v>12.049999999999999</v>
      </c>
      <c r="E270">
        <f t="shared" si="9"/>
        <v>12.574999999999999</v>
      </c>
    </row>
    <row r="271" spans="1:5" x14ac:dyDescent="0.25">
      <c r="A271" s="26">
        <v>2770</v>
      </c>
      <c r="B271" s="27">
        <v>1</v>
      </c>
      <c r="C271" s="28" t="s">
        <v>76</v>
      </c>
      <c r="D271">
        <f t="shared" si="8"/>
        <v>13.25</v>
      </c>
      <c r="E271">
        <f t="shared" si="9"/>
        <v>13.649999999999999</v>
      </c>
    </row>
    <row r="272" spans="1:5" x14ac:dyDescent="0.25">
      <c r="A272" s="19">
        <v>2771</v>
      </c>
      <c r="B272" s="20">
        <v>1</v>
      </c>
      <c r="C272" s="21" t="s">
        <v>76</v>
      </c>
      <c r="D272">
        <f t="shared" si="8"/>
        <v>13.25</v>
      </c>
      <c r="E272">
        <f t="shared" si="9"/>
        <v>13.649999999999999</v>
      </c>
    </row>
    <row r="273" spans="1:5" x14ac:dyDescent="0.25">
      <c r="A273" s="26">
        <v>2772</v>
      </c>
      <c r="B273" s="27">
        <v>1</v>
      </c>
      <c r="C273" s="28" t="s">
        <v>76</v>
      </c>
      <c r="D273">
        <f t="shared" si="8"/>
        <v>13.25</v>
      </c>
      <c r="E273">
        <f t="shared" si="9"/>
        <v>13.649999999999999</v>
      </c>
    </row>
    <row r="274" spans="1:5" x14ac:dyDescent="0.25">
      <c r="A274" s="19">
        <v>2773</v>
      </c>
      <c r="B274" s="20">
        <v>1</v>
      </c>
      <c r="C274" s="21" t="s">
        <v>76</v>
      </c>
      <c r="D274">
        <f t="shared" si="8"/>
        <v>13.25</v>
      </c>
      <c r="E274">
        <f t="shared" si="9"/>
        <v>13.649999999999999</v>
      </c>
    </row>
    <row r="275" spans="1:5" x14ac:dyDescent="0.25">
      <c r="A275" s="26">
        <v>2774</v>
      </c>
      <c r="B275" s="27">
        <v>1</v>
      </c>
      <c r="C275" s="28" t="s">
        <v>76</v>
      </c>
      <c r="D275">
        <f t="shared" si="8"/>
        <v>13.25</v>
      </c>
      <c r="E275">
        <f t="shared" si="9"/>
        <v>13.649999999999999</v>
      </c>
    </row>
    <row r="276" spans="1:5" x14ac:dyDescent="0.25">
      <c r="A276" s="19">
        <v>2775</v>
      </c>
      <c r="B276" s="20">
        <v>1</v>
      </c>
      <c r="C276" s="21" t="s">
        <v>76</v>
      </c>
      <c r="D276">
        <f t="shared" si="8"/>
        <v>13.25</v>
      </c>
      <c r="E276">
        <f t="shared" si="9"/>
        <v>13.649999999999999</v>
      </c>
    </row>
    <row r="277" spans="1:5" x14ac:dyDescent="0.25">
      <c r="A277" s="26">
        <v>2776</v>
      </c>
      <c r="B277" s="27">
        <v>1</v>
      </c>
      <c r="C277" s="28" t="s">
        <v>76</v>
      </c>
      <c r="D277">
        <f t="shared" si="8"/>
        <v>13.25</v>
      </c>
      <c r="E277">
        <f t="shared" si="9"/>
        <v>13.649999999999999</v>
      </c>
    </row>
    <row r="278" spans="1:5" x14ac:dyDescent="0.25">
      <c r="A278" s="19">
        <v>2777</v>
      </c>
      <c r="B278" s="20">
        <v>1</v>
      </c>
      <c r="C278" s="21" t="s">
        <v>76</v>
      </c>
      <c r="D278">
        <f t="shared" si="8"/>
        <v>13.25</v>
      </c>
      <c r="E278">
        <f t="shared" si="9"/>
        <v>13.649999999999999</v>
      </c>
    </row>
    <row r="279" spans="1:5" x14ac:dyDescent="0.25">
      <c r="A279" s="26">
        <v>2779</v>
      </c>
      <c r="B279" s="27">
        <v>1</v>
      </c>
      <c r="C279" s="28" t="s">
        <v>76</v>
      </c>
      <c r="D279">
        <f t="shared" si="8"/>
        <v>13.25</v>
      </c>
      <c r="E279">
        <f t="shared" si="9"/>
        <v>13.649999999999999</v>
      </c>
    </row>
    <row r="280" spans="1:5" x14ac:dyDescent="0.25">
      <c r="A280" s="19">
        <v>2780</v>
      </c>
      <c r="B280" s="20">
        <v>1</v>
      </c>
      <c r="C280" s="21" t="s">
        <v>76</v>
      </c>
      <c r="D280">
        <f t="shared" si="8"/>
        <v>13.25</v>
      </c>
      <c r="E280">
        <f t="shared" si="9"/>
        <v>13.649999999999999</v>
      </c>
    </row>
    <row r="281" spans="1:5" x14ac:dyDescent="0.25">
      <c r="A281" s="26">
        <v>2781</v>
      </c>
      <c r="B281" s="27">
        <v>2</v>
      </c>
      <c r="C281" s="28" t="s">
        <v>77</v>
      </c>
      <c r="D281">
        <f t="shared" si="8"/>
        <v>12.049999999999999</v>
      </c>
      <c r="E281">
        <f t="shared" si="9"/>
        <v>12.574999999999999</v>
      </c>
    </row>
    <row r="282" spans="1:5" x14ac:dyDescent="0.25">
      <c r="A282" s="19">
        <v>2800</v>
      </c>
      <c r="B282" s="20">
        <v>2</v>
      </c>
      <c r="C282" s="21" t="s">
        <v>77</v>
      </c>
      <c r="D282">
        <f t="shared" si="8"/>
        <v>12.049999999999999</v>
      </c>
      <c r="E282">
        <f t="shared" si="9"/>
        <v>12.574999999999999</v>
      </c>
    </row>
    <row r="283" spans="1:5" x14ac:dyDescent="0.25">
      <c r="A283" s="26">
        <v>2820</v>
      </c>
      <c r="B283" s="27">
        <v>2</v>
      </c>
      <c r="C283" s="28" t="s">
        <v>77</v>
      </c>
      <c r="D283">
        <f t="shared" si="8"/>
        <v>12.049999999999999</v>
      </c>
      <c r="E283">
        <f t="shared" si="9"/>
        <v>12.574999999999999</v>
      </c>
    </row>
    <row r="284" spans="1:5" x14ac:dyDescent="0.25">
      <c r="A284" s="19">
        <v>2821</v>
      </c>
      <c r="B284" s="20">
        <v>1</v>
      </c>
      <c r="C284" s="21" t="s">
        <v>76</v>
      </c>
      <c r="D284">
        <f t="shared" si="8"/>
        <v>13.25</v>
      </c>
      <c r="E284">
        <f t="shared" si="9"/>
        <v>13.649999999999999</v>
      </c>
    </row>
    <row r="285" spans="1:5" x14ac:dyDescent="0.25">
      <c r="A285" s="26">
        <v>2823</v>
      </c>
      <c r="B285" s="27">
        <v>2</v>
      </c>
      <c r="C285" s="28" t="s">
        <v>77</v>
      </c>
      <c r="D285">
        <f t="shared" si="8"/>
        <v>12.049999999999999</v>
      </c>
      <c r="E285">
        <f t="shared" si="9"/>
        <v>12.574999999999999</v>
      </c>
    </row>
    <row r="286" spans="1:5" x14ac:dyDescent="0.25">
      <c r="A286" s="19">
        <v>2824</v>
      </c>
      <c r="B286" s="20">
        <v>3</v>
      </c>
      <c r="C286" s="21" t="s">
        <v>62</v>
      </c>
      <c r="D286">
        <f t="shared" si="8"/>
        <v>10.65</v>
      </c>
      <c r="E286">
        <f t="shared" si="9"/>
        <v>11.1</v>
      </c>
    </row>
    <row r="287" spans="1:5" x14ac:dyDescent="0.25">
      <c r="A287" s="26">
        <v>2825</v>
      </c>
      <c r="B287" s="27">
        <v>1</v>
      </c>
      <c r="C287" s="28" t="s">
        <v>76</v>
      </c>
      <c r="D287">
        <f t="shared" si="8"/>
        <v>13.25</v>
      </c>
      <c r="E287">
        <f t="shared" si="9"/>
        <v>13.649999999999999</v>
      </c>
    </row>
    <row r="288" spans="1:5" x14ac:dyDescent="0.25">
      <c r="A288" s="19">
        <v>2826</v>
      </c>
      <c r="B288" s="20">
        <v>3</v>
      </c>
      <c r="C288" s="21" t="s">
        <v>62</v>
      </c>
      <c r="D288">
        <f t="shared" si="8"/>
        <v>10.65</v>
      </c>
      <c r="E288">
        <f t="shared" si="9"/>
        <v>11.1</v>
      </c>
    </row>
    <row r="289" spans="1:5" x14ac:dyDescent="0.25">
      <c r="A289" s="26">
        <v>2827</v>
      </c>
      <c r="B289" s="27">
        <v>2</v>
      </c>
      <c r="C289" s="28" t="s">
        <v>77</v>
      </c>
      <c r="D289">
        <f t="shared" si="8"/>
        <v>12.049999999999999</v>
      </c>
      <c r="E289">
        <f t="shared" si="9"/>
        <v>12.574999999999999</v>
      </c>
    </row>
    <row r="290" spans="1:5" x14ac:dyDescent="0.25">
      <c r="A290" s="19">
        <v>2831</v>
      </c>
      <c r="B290" s="20">
        <v>1</v>
      </c>
      <c r="C290" s="21" t="s">
        <v>76</v>
      </c>
      <c r="D290">
        <f t="shared" si="8"/>
        <v>13.25</v>
      </c>
      <c r="E290">
        <f t="shared" si="9"/>
        <v>13.649999999999999</v>
      </c>
    </row>
    <row r="291" spans="1:5" x14ac:dyDescent="0.25">
      <c r="A291" s="26">
        <v>2832</v>
      </c>
      <c r="B291" s="27">
        <v>2</v>
      </c>
      <c r="C291" s="28" t="s">
        <v>77</v>
      </c>
      <c r="D291">
        <f t="shared" si="8"/>
        <v>12.049999999999999</v>
      </c>
      <c r="E291">
        <f t="shared" si="9"/>
        <v>12.574999999999999</v>
      </c>
    </row>
    <row r="292" spans="1:5" x14ac:dyDescent="0.25">
      <c r="A292" s="19">
        <v>2834</v>
      </c>
      <c r="B292" s="20">
        <v>2</v>
      </c>
      <c r="C292" s="21" t="s">
        <v>77</v>
      </c>
      <c r="D292">
        <f t="shared" si="8"/>
        <v>12.049999999999999</v>
      </c>
      <c r="E292">
        <f t="shared" si="9"/>
        <v>12.574999999999999</v>
      </c>
    </row>
    <row r="293" spans="1:5" x14ac:dyDescent="0.25">
      <c r="A293" s="26">
        <v>2835</v>
      </c>
      <c r="B293" s="27">
        <v>1</v>
      </c>
      <c r="C293" s="28" t="s">
        <v>76</v>
      </c>
      <c r="D293">
        <f t="shared" si="8"/>
        <v>13.25</v>
      </c>
      <c r="E293">
        <f t="shared" si="9"/>
        <v>13.649999999999999</v>
      </c>
    </row>
    <row r="294" spans="1:5" x14ac:dyDescent="0.25">
      <c r="A294" s="19">
        <v>2836</v>
      </c>
      <c r="B294" s="20">
        <v>1</v>
      </c>
      <c r="C294" s="21" t="s">
        <v>76</v>
      </c>
      <c r="D294">
        <f t="shared" si="8"/>
        <v>13.25</v>
      </c>
      <c r="E294">
        <f t="shared" si="9"/>
        <v>13.649999999999999</v>
      </c>
    </row>
    <row r="295" spans="1:5" x14ac:dyDescent="0.25">
      <c r="A295" s="26">
        <v>2838</v>
      </c>
      <c r="B295" s="27">
        <v>3</v>
      </c>
      <c r="C295" s="28" t="s">
        <v>62</v>
      </c>
      <c r="D295">
        <f t="shared" si="8"/>
        <v>10.65</v>
      </c>
      <c r="E295">
        <f t="shared" si="9"/>
        <v>11.1</v>
      </c>
    </row>
    <row r="296" spans="1:5" x14ac:dyDescent="0.25">
      <c r="A296" s="19">
        <v>2839</v>
      </c>
      <c r="B296" s="20">
        <v>2</v>
      </c>
      <c r="C296" s="21" t="s">
        <v>77</v>
      </c>
      <c r="D296">
        <f t="shared" si="8"/>
        <v>12.049999999999999</v>
      </c>
      <c r="E296">
        <f t="shared" si="9"/>
        <v>12.574999999999999</v>
      </c>
    </row>
    <row r="297" spans="1:5" x14ac:dyDescent="0.25">
      <c r="A297" s="26">
        <v>2840</v>
      </c>
      <c r="B297" s="27">
        <v>1</v>
      </c>
      <c r="C297" s="28" t="s">
        <v>76</v>
      </c>
      <c r="D297">
        <f t="shared" si="8"/>
        <v>13.25</v>
      </c>
      <c r="E297">
        <f t="shared" si="9"/>
        <v>13.649999999999999</v>
      </c>
    </row>
    <row r="298" spans="1:5" x14ac:dyDescent="0.25">
      <c r="A298" s="19">
        <v>2841</v>
      </c>
      <c r="B298" s="20">
        <v>2</v>
      </c>
      <c r="C298" s="21" t="s">
        <v>77</v>
      </c>
      <c r="D298">
        <f t="shared" si="8"/>
        <v>12.049999999999999</v>
      </c>
      <c r="E298">
        <f t="shared" si="9"/>
        <v>12.574999999999999</v>
      </c>
    </row>
    <row r="299" spans="1:5" x14ac:dyDescent="0.25">
      <c r="A299" s="26">
        <v>2842</v>
      </c>
      <c r="B299" s="27">
        <v>2</v>
      </c>
      <c r="C299" s="28" t="s">
        <v>77</v>
      </c>
      <c r="D299">
        <f t="shared" si="8"/>
        <v>12.049999999999999</v>
      </c>
      <c r="E299">
        <f t="shared" si="9"/>
        <v>12.574999999999999</v>
      </c>
    </row>
    <row r="300" spans="1:5" x14ac:dyDescent="0.25">
      <c r="A300" s="19">
        <v>2843</v>
      </c>
      <c r="B300" s="20">
        <v>1</v>
      </c>
      <c r="C300" s="21" t="s">
        <v>76</v>
      </c>
      <c r="D300">
        <f t="shared" si="8"/>
        <v>13.25</v>
      </c>
      <c r="E300">
        <f t="shared" si="9"/>
        <v>13.649999999999999</v>
      </c>
    </row>
    <row r="301" spans="1:5" x14ac:dyDescent="0.25">
      <c r="A301" s="26">
        <v>2844</v>
      </c>
      <c r="B301" s="27">
        <v>1</v>
      </c>
      <c r="C301" s="28" t="s">
        <v>76</v>
      </c>
      <c r="D301">
        <f t="shared" si="8"/>
        <v>13.25</v>
      </c>
      <c r="E301">
        <f t="shared" si="9"/>
        <v>13.649999999999999</v>
      </c>
    </row>
    <row r="302" spans="1:5" x14ac:dyDescent="0.25">
      <c r="A302" s="19">
        <v>2845</v>
      </c>
      <c r="B302" s="20">
        <v>1</v>
      </c>
      <c r="C302" s="21" t="s">
        <v>76</v>
      </c>
      <c r="D302">
        <f t="shared" si="8"/>
        <v>13.25</v>
      </c>
      <c r="E302">
        <f t="shared" si="9"/>
        <v>13.649999999999999</v>
      </c>
    </row>
    <row r="303" spans="1:5" x14ac:dyDescent="0.25">
      <c r="A303" s="26">
        <v>2850</v>
      </c>
      <c r="B303" s="27">
        <v>2</v>
      </c>
      <c r="C303" s="28" t="s">
        <v>77</v>
      </c>
      <c r="D303">
        <f t="shared" si="8"/>
        <v>12.049999999999999</v>
      </c>
      <c r="E303">
        <f t="shared" si="9"/>
        <v>12.574999999999999</v>
      </c>
    </row>
    <row r="304" spans="1:5" x14ac:dyDescent="0.25">
      <c r="A304" s="19">
        <v>2860</v>
      </c>
      <c r="B304" s="20">
        <v>2</v>
      </c>
      <c r="C304" s="21" t="s">
        <v>77</v>
      </c>
      <c r="D304">
        <f t="shared" si="8"/>
        <v>12.049999999999999</v>
      </c>
      <c r="E304">
        <f t="shared" si="9"/>
        <v>12.574999999999999</v>
      </c>
    </row>
    <row r="305" spans="1:5" x14ac:dyDescent="0.25">
      <c r="A305" s="26">
        <v>2861</v>
      </c>
      <c r="B305" s="27">
        <v>2</v>
      </c>
      <c r="C305" s="28" t="s">
        <v>77</v>
      </c>
      <c r="D305">
        <f t="shared" si="8"/>
        <v>12.049999999999999</v>
      </c>
      <c r="E305">
        <f t="shared" si="9"/>
        <v>12.574999999999999</v>
      </c>
    </row>
    <row r="306" spans="1:5" x14ac:dyDescent="0.25">
      <c r="A306" s="19">
        <v>2862</v>
      </c>
      <c r="B306" s="20">
        <v>2</v>
      </c>
      <c r="C306" s="21" t="s">
        <v>77</v>
      </c>
      <c r="D306">
        <f t="shared" si="8"/>
        <v>12.049999999999999</v>
      </c>
      <c r="E306">
        <f t="shared" si="9"/>
        <v>12.574999999999999</v>
      </c>
    </row>
    <row r="307" spans="1:5" x14ac:dyDescent="0.25">
      <c r="A307" s="26">
        <v>2863</v>
      </c>
      <c r="B307" s="27">
        <v>2</v>
      </c>
      <c r="C307" s="28" t="s">
        <v>77</v>
      </c>
      <c r="D307">
        <f t="shared" si="8"/>
        <v>12.049999999999999</v>
      </c>
      <c r="E307">
        <f t="shared" si="9"/>
        <v>12.574999999999999</v>
      </c>
    </row>
    <row r="308" spans="1:5" x14ac:dyDescent="0.25">
      <c r="A308" s="19">
        <v>2864</v>
      </c>
      <c r="B308" s="20">
        <v>2</v>
      </c>
      <c r="C308" s="21" t="s">
        <v>77</v>
      </c>
      <c r="D308">
        <f t="shared" si="8"/>
        <v>12.049999999999999</v>
      </c>
      <c r="E308">
        <f t="shared" si="9"/>
        <v>12.574999999999999</v>
      </c>
    </row>
    <row r="309" spans="1:5" x14ac:dyDescent="0.25">
      <c r="A309" s="26">
        <v>2866</v>
      </c>
      <c r="B309" s="27">
        <v>2</v>
      </c>
      <c r="C309" s="28" t="s">
        <v>77</v>
      </c>
      <c r="D309">
        <f t="shared" si="8"/>
        <v>12.049999999999999</v>
      </c>
      <c r="E309">
        <f t="shared" si="9"/>
        <v>12.574999999999999</v>
      </c>
    </row>
    <row r="310" spans="1:5" x14ac:dyDescent="0.25">
      <c r="A310" s="19">
        <v>2867</v>
      </c>
      <c r="B310" s="20">
        <v>2</v>
      </c>
      <c r="C310" s="21" t="s">
        <v>77</v>
      </c>
      <c r="D310">
        <f t="shared" si="8"/>
        <v>12.049999999999999</v>
      </c>
      <c r="E310">
        <f t="shared" si="9"/>
        <v>12.574999999999999</v>
      </c>
    </row>
    <row r="311" spans="1:5" x14ac:dyDescent="0.25">
      <c r="A311" s="26">
        <v>2869</v>
      </c>
      <c r="B311" s="27">
        <v>2</v>
      </c>
      <c r="C311" s="28" t="s">
        <v>77</v>
      </c>
      <c r="D311">
        <f t="shared" si="8"/>
        <v>12.049999999999999</v>
      </c>
      <c r="E311">
        <f t="shared" si="9"/>
        <v>12.574999999999999</v>
      </c>
    </row>
    <row r="312" spans="1:5" x14ac:dyDescent="0.25">
      <c r="A312" s="19">
        <v>2900</v>
      </c>
      <c r="B312" s="20">
        <v>1</v>
      </c>
      <c r="C312" s="21" t="s">
        <v>76</v>
      </c>
      <c r="D312">
        <f t="shared" si="8"/>
        <v>13.25</v>
      </c>
      <c r="E312">
        <f t="shared" si="9"/>
        <v>13.649999999999999</v>
      </c>
    </row>
    <row r="313" spans="1:5" x14ac:dyDescent="0.25">
      <c r="A313" s="26">
        <v>2920</v>
      </c>
      <c r="B313" s="27">
        <v>1</v>
      </c>
      <c r="C313" s="28" t="s">
        <v>76</v>
      </c>
      <c r="D313">
        <f t="shared" si="8"/>
        <v>13.25</v>
      </c>
      <c r="E313">
        <f t="shared" si="9"/>
        <v>13.649999999999999</v>
      </c>
    </row>
    <row r="314" spans="1:5" x14ac:dyDescent="0.25">
      <c r="A314" s="19">
        <v>2921</v>
      </c>
      <c r="B314" s="20">
        <v>1</v>
      </c>
      <c r="C314" s="21" t="s">
        <v>76</v>
      </c>
      <c r="D314">
        <f t="shared" si="8"/>
        <v>13.25</v>
      </c>
      <c r="E314">
        <f t="shared" si="9"/>
        <v>13.649999999999999</v>
      </c>
    </row>
    <row r="315" spans="1:5" x14ac:dyDescent="0.25">
      <c r="A315" s="26">
        <v>2922</v>
      </c>
      <c r="B315" s="27">
        <v>1</v>
      </c>
      <c r="C315" s="28" t="s">
        <v>76</v>
      </c>
      <c r="D315">
        <f t="shared" si="8"/>
        <v>13.25</v>
      </c>
      <c r="E315">
        <f t="shared" si="9"/>
        <v>13.649999999999999</v>
      </c>
    </row>
    <row r="316" spans="1:5" x14ac:dyDescent="0.25">
      <c r="A316" s="19">
        <v>2940</v>
      </c>
      <c r="B316" s="20">
        <v>4</v>
      </c>
      <c r="C316" s="21" t="s">
        <v>78</v>
      </c>
      <c r="D316">
        <f t="shared" si="8"/>
        <v>5.1749999999999998</v>
      </c>
      <c r="E316">
        <f t="shared" si="9"/>
        <v>5.6750000000000007</v>
      </c>
    </row>
    <row r="317" spans="1:5" x14ac:dyDescent="0.25">
      <c r="A317" s="26">
        <v>2950</v>
      </c>
      <c r="B317" s="27">
        <v>1</v>
      </c>
      <c r="C317" s="28" t="s">
        <v>76</v>
      </c>
      <c r="D317">
        <f t="shared" si="8"/>
        <v>13.25</v>
      </c>
      <c r="E317">
        <f t="shared" si="9"/>
        <v>13.649999999999999</v>
      </c>
    </row>
    <row r="318" spans="1:5" x14ac:dyDescent="0.25">
      <c r="A318" s="19">
        <v>2951</v>
      </c>
      <c r="B318" s="20">
        <v>1</v>
      </c>
      <c r="C318" s="21" t="s">
        <v>76</v>
      </c>
      <c r="D318">
        <f t="shared" si="8"/>
        <v>13.25</v>
      </c>
      <c r="E318">
        <f t="shared" si="9"/>
        <v>13.649999999999999</v>
      </c>
    </row>
    <row r="319" spans="1:5" x14ac:dyDescent="0.25">
      <c r="A319" s="26">
        <v>2953</v>
      </c>
      <c r="B319" s="27">
        <v>1</v>
      </c>
      <c r="C319" s="28" t="s">
        <v>76</v>
      </c>
      <c r="D319">
        <f t="shared" si="8"/>
        <v>13.25</v>
      </c>
      <c r="E319">
        <f t="shared" si="9"/>
        <v>13.649999999999999</v>
      </c>
    </row>
    <row r="320" spans="1:5" x14ac:dyDescent="0.25">
      <c r="A320" s="19">
        <v>2954</v>
      </c>
      <c r="B320" s="20">
        <v>4</v>
      </c>
      <c r="C320" s="21" t="s">
        <v>78</v>
      </c>
      <c r="D320">
        <f t="shared" si="8"/>
        <v>5.1749999999999998</v>
      </c>
      <c r="E320">
        <f t="shared" si="9"/>
        <v>5.6750000000000007</v>
      </c>
    </row>
    <row r="321" spans="1:5" x14ac:dyDescent="0.25">
      <c r="A321" s="26">
        <v>2955</v>
      </c>
      <c r="B321" s="27">
        <v>4</v>
      </c>
      <c r="C321" s="28" t="s">
        <v>78</v>
      </c>
      <c r="D321">
        <f t="shared" si="8"/>
        <v>5.1749999999999998</v>
      </c>
      <c r="E321">
        <f t="shared" si="9"/>
        <v>5.6750000000000007</v>
      </c>
    </row>
    <row r="322" spans="1:5" x14ac:dyDescent="0.25">
      <c r="A322" s="19">
        <v>2957</v>
      </c>
      <c r="B322" s="20">
        <v>4</v>
      </c>
      <c r="C322" s="21" t="s">
        <v>78</v>
      </c>
      <c r="D322">
        <f t="shared" si="8"/>
        <v>5.1749999999999998</v>
      </c>
      <c r="E322">
        <f t="shared" si="9"/>
        <v>5.6750000000000007</v>
      </c>
    </row>
    <row r="323" spans="1:5" x14ac:dyDescent="0.25">
      <c r="A323" s="26">
        <v>2960</v>
      </c>
      <c r="B323" s="27">
        <v>1</v>
      </c>
      <c r="C323" s="28" t="s">
        <v>76</v>
      </c>
      <c r="D323">
        <f t="shared" ref="D323:D386" si="10">VLOOKUP(B323,$N$2:$O$5,2,FALSE)</f>
        <v>13.25</v>
      </c>
      <c r="E323">
        <f t="shared" ref="E323:E386" si="11">VLOOKUP(B323,$N$2:$P$5,3,FALSE)</f>
        <v>13.649999999999999</v>
      </c>
    </row>
    <row r="324" spans="1:5" x14ac:dyDescent="0.25">
      <c r="A324" s="19">
        <v>2961</v>
      </c>
      <c r="B324" s="20">
        <v>4</v>
      </c>
      <c r="C324" s="21" t="s">
        <v>78</v>
      </c>
      <c r="D324">
        <f t="shared" si="10"/>
        <v>5.1749999999999998</v>
      </c>
      <c r="E324">
        <f t="shared" si="11"/>
        <v>5.6750000000000007</v>
      </c>
    </row>
    <row r="325" spans="1:5" x14ac:dyDescent="0.25">
      <c r="A325" s="26">
        <v>2962</v>
      </c>
      <c r="B325" s="27">
        <v>1</v>
      </c>
      <c r="C325" s="28" t="s">
        <v>76</v>
      </c>
      <c r="D325">
        <f t="shared" si="10"/>
        <v>13.25</v>
      </c>
      <c r="E325">
        <f t="shared" si="11"/>
        <v>13.649999999999999</v>
      </c>
    </row>
    <row r="326" spans="1:5" x14ac:dyDescent="0.25">
      <c r="A326" s="19">
        <v>2964</v>
      </c>
      <c r="B326" s="20">
        <v>1</v>
      </c>
      <c r="C326" s="21" t="s">
        <v>76</v>
      </c>
      <c r="D326">
        <f t="shared" si="10"/>
        <v>13.25</v>
      </c>
      <c r="E326">
        <f t="shared" si="11"/>
        <v>13.649999999999999</v>
      </c>
    </row>
    <row r="327" spans="1:5" x14ac:dyDescent="0.25">
      <c r="A327" s="26">
        <v>2965</v>
      </c>
      <c r="B327" s="27">
        <v>1</v>
      </c>
      <c r="C327" s="28" t="s">
        <v>76</v>
      </c>
      <c r="D327">
        <f t="shared" si="10"/>
        <v>13.25</v>
      </c>
      <c r="E327">
        <f t="shared" si="11"/>
        <v>13.649999999999999</v>
      </c>
    </row>
    <row r="328" spans="1:5" x14ac:dyDescent="0.25">
      <c r="A328" s="19">
        <v>3010</v>
      </c>
      <c r="B328" s="20">
        <v>4</v>
      </c>
      <c r="C328" s="21" t="s">
        <v>78</v>
      </c>
      <c r="D328">
        <f t="shared" si="10"/>
        <v>5.1749999999999998</v>
      </c>
      <c r="E328">
        <f t="shared" si="11"/>
        <v>5.6750000000000007</v>
      </c>
    </row>
    <row r="329" spans="1:5" x14ac:dyDescent="0.25">
      <c r="A329" s="26">
        <v>3011</v>
      </c>
      <c r="B329" s="27">
        <v>4</v>
      </c>
      <c r="C329" s="28" t="s">
        <v>78</v>
      </c>
      <c r="D329">
        <f t="shared" si="10"/>
        <v>5.1749999999999998</v>
      </c>
      <c r="E329">
        <f t="shared" si="11"/>
        <v>5.6750000000000007</v>
      </c>
    </row>
    <row r="330" spans="1:5" x14ac:dyDescent="0.25">
      <c r="A330" s="19">
        <v>3012</v>
      </c>
      <c r="B330" s="20">
        <v>4</v>
      </c>
      <c r="C330" s="21" t="s">
        <v>78</v>
      </c>
      <c r="D330">
        <f t="shared" si="10"/>
        <v>5.1749999999999998</v>
      </c>
      <c r="E330">
        <f t="shared" si="11"/>
        <v>5.6750000000000007</v>
      </c>
    </row>
    <row r="331" spans="1:5" x14ac:dyDescent="0.25">
      <c r="A331" s="26">
        <v>3013</v>
      </c>
      <c r="B331" s="27">
        <v>4</v>
      </c>
      <c r="C331" s="28" t="s">
        <v>78</v>
      </c>
      <c r="D331">
        <f t="shared" si="10"/>
        <v>5.1749999999999998</v>
      </c>
      <c r="E331">
        <f t="shared" si="11"/>
        <v>5.6750000000000007</v>
      </c>
    </row>
    <row r="332" spans="1:5" x14ac:dyDescent="0.25">
      <c r="A332" s="19">
        <v>3015</v>
      </c>
      <c r="B332" s="20">
        <v>4</v>
      </c>
      <c r="C332" s="21" t="s">
        <v>78</v>
      </c>
      <c r="D332">
        <f t="shared" si="10"/>
        <v>5.1749999999999998</v>
      </c>
      <c r="E332">
        <f t="shared" si="11"/>
        <v>5.6750000000000007</v>
      </c>
    </row>
    <row r="333" spans="1:5" x14ac:dyDescent="0.25">
      <c r="A333" s="26">
        <v>3016</v>
      </c>
      <c r="B333" s="27">
        <v>4</v>
      </c>
      <c r="C333" s="28" t="s">
        <v>78</v>
      </c>
      <c r="D333">
        <f t="shared" si="10"/>
        <v>5.1749999999999998</v>
      </c>
      <c r="E333">
        <f t="shared" si="11"/>
        <v>5.6750000000000007</v>
      </c>
    </row>
    <row r="334" spans="1:5" x14ac:dyDescent="0.25">
      <c r="A334" s="19">
        <v>3017</v>
      </c>
      <c r="B334" s="20">
        <v>4</v>
      </c>
      <c r="C334" s="21" t="s">
        <v>78</v>
      </c>
      <c r="D334">
        <f t="shared" si="10"/>
        <v>5.1749999999999998</v>
      </c>
      <c r="E334">
        <f t="shared" si="11"/>
        <v>5.6750000000000007</v>
      </c>
    </row>
    <row r="335" spans="1:5" x14ac:dyDescent="0.25">
      <c r="A335" s="26">
        <v>3020</v>
      </c>
      <c r="B335" s="27">
        <v>4</v>
      </c>
      <c r="C335" s="28" t="s">
        <v>78</v>
      </c>
      <c r="D335">
        <f t="shared" si="10"/>
        <v>5.1749999999999998</v>
      </c>
      <c r="E335">
        <f t="shared" si="11"/>
        <v>5.6750000000000007</v>
      </c>
    </row>
    <row r="336" spans="1:5" x14ac:dyDescent="0.25">
      <c r="A336" s="19">
        <v>3021</v>
      </c>
      <c r="B336" s="20">
        <v>4</v>
      </c>
      <c r="C336" s="21" t="s">
        <v>78</v>
      </c>
      <c r="D336">
        <f t="shared" si="10"/>
        <v>5.1749999999999998</v>
      </c>
      <c r="E336">
        <f t="shared" si="11"/>
        <v>5.6750000000000007</v>
      </c>
    </row>
    <row r="337" spans="1:5" x14ac:dyDescent="0.25">
      <c r="A337" s="26">
        <v>3022</v>
      </c>
      <c r="B337" s="27">
        <v>4</v>
      </c>
      <c r="C337" s="28" t="s">
        <v>78</v>
      </c>
      <c r="D337">
        <f t="shared" si="10"/>
        <v>5.1749999999999998</v>
      </c>
      <c r="E337">
        <f t="shared" si="11"/>
        <v>5.6750000000000007</v>
      </c>
    </row>
    <row r="338" spans="1:5" x14ac:dyDescent="0.25">
      <c r="A338" s="19">
        <v>3025</v>
      </c>
      <c r="B338" s="20">
        <v>4</v>
      </c>
      <c r="C338" s="21" t="s">
        <v>78</v>
      </c>
      <c r="D338">
        <f t="shared" si="10"/>
        <v>5.1749999999999998</v>
      </c>
      <c r="E338">
        <f t="shared" si="11"/>
        <v>5.6750000000000007</v>
      </c>
    </row>
    <row r="339" spans="1:5" x14ac:dyDescent="0.25">
      <c r="A339" s="26">
        <v>3026</v>
      </c>
      <c r="B339" s="27">
        <v>4</v>
      </c>
      <c r="C339" s="28" t="s">
        <v>78</v>
      </c>
      <c r="D339">
        <f t="shared" si="10"/>
        <v>5.1749999999999998</v>
      </c>
      <c r="E339">
        <f t="shared" si="11"/>
        <v>5.6750000000000007</v>
      </c>
    </row>
    <row r="340" spans="1:5" x14ac:dyDescent="0.25">
      <c r="A340" s="19">
        <v>3027</v>
      </c>
      <c r="B340" s="20">
        <v>4</v>
      </c>
      <c r="C340" s="21" t="s">
        <v>78</v>
      </c>
      <c r="D340">
        <f t="shared" si="10"/>
        <v>5.1749999999999998</v>
      </c>
      <c r="E340">
        <f t="shared" si="11"/>
        <v>5.6750000000000007</v>
      </c>
    </row>
    <row r="341" spans="1:5" x14ac:dyDescent="0.25">
      <c r="A341" s="26">
        <v>3030</v>
      </c>
      <c r="B341" s="27">
        <v>4</v>
      </c>
      <c r="C341" s="28" t="s">
        <v>78</v>
      </c>
      <c r="D341">
        <f t="shared" si="10"/>
        <v>5.1749999999999998</v>
      </c>
      <c r="E341">
        <f t="shared" si="11"/>
        <v>5.6750000000000007</v>
      </c>
    </row>
    <row r="342" spans="1:5" x14ac:dyDescent="0.25">
      <c r="A342" s="19">
        <v>3031</v>
      </c>
      <c r="B342" s="20">
        <v>4</v>
      </c>
      <c r="C342" s="21" t="s">
        <v>78</v>
      </c>
      <c r="D342">
        <f t="shared" si="10"/>
        <v>5.1749999999999998</v>
      </c>
      <c r="E342">
        <f t="shared" si="11"/>
        <v>5.6750000000000007</v>
      </c>
    </row>
    <row r="343" spans="1:5" x14ac:dyDescent="0.25">
      <c r="A343" s="26">
        <v>3032</v>
      </c>
      <c r="B343" s="27">
        <v>4</v>
      </c>
      <c r="C343" s="28" t="s">
        <v>78</v>
      </c>
      <c r="D343">
        <f t="shared" si="10"/>
        <v>5.1749999999999998</v>
      </c>
      <c r="E343">
        <f t="shared" si="11"/>
        <v>5.6750000000000007</v>
      </c>
    </row>
    <row r="344" spans="1:5" x14ac:dyDescent="0.25">
      <c r="A344" s="19">
        <v>3035</v>
      </c>
      <c r="B344" s="20">
        <v>4</v>
      </c>
      <c r="C344" s="21" t="s">
        <v>78</v>
      </c>
      <c r="D344">
        <f t="shared" si="10"/>
        <v>5.1749999999999998</v>
      </c>
      <c r="E344">
        <f t="shared" si="11"/>
        <v>5.6750000000000007</v>
      </c>
    </row>
    <row r="345" spans="1:5" x14ac:dyDescent="0.25">
      <c r="A345" s="26">
        <v>3036</v>
      </c>
      <c r="B345" s="27">
        <v>4</v>
      </c>
      <c r="C345" s="28" t="s">
        <v>78</v>
      </c>
      <c r="D345">
        <f t="shared" si="10"/>
        <v>5.1749999999999998</v>
      </c>
      <c r="E345">
        <f t="shared" si="11"/>
        <v>5.6750000000000007</v>
      </c>
    </row>
    <row r="346" spans="1:5" x14ac:dyDescent="0.25">
      <c r="A346" s="19">
        <v>3040</v>
      </c>
      <c r="B346" s="20">
        <v>4</v>
      </c>
      <c r="C346" s="21" t="s">
        <v>78</v>
      </c>
      <c r="D346">
        <f t="shared" si="10"/>
        <v>5.1749999999999998</v>
      </c>
      <c r="E346">
        <f t="shared" si="11"/>
        <v>5.6750000000000007</v>
      </c>
    </row>
    <row r="347" spans="1:5" x14ac:dyDescent="0.25">
      <c r="A347" s="26">
        <v>3041</v>
      </c>
      <c r="B347" s="27">
        <v>4</v>
      </c>
      <c r="C347" s="28" t="s">
        <v>78</v>
      </c>
      <c r="D347">
        <f t="shared" si="10"/>
        <v>5.1749999999999998</v>
      </c>
      <c r="E347">
        <f t="shared" si="11"/>
        <v>5.6750000000000007</v>
      </c>
    </row>
    <row r="348" spans="1:5" x14ac:dyDescent="0.25">
      <c r="A348" s="19">
        <v>3042</v>
      </c>
      <c r="B348" s="20">
        <v>4</v>
      </c>
      <c r="C348" s="21" t="s">
        <v>78</v>
      </c>
      <c r="D348">
        <f t="shared" si="10"/>
        <v>5.1749999999999998</v>
      </c>
      <c r="E348">
        <f t="shared" si="11"/>
        <v>5.6750000000000007</v>
      </c>
    </row>
    <row r="349" spans="1:5" x14ac:dyDescent="0.25">
      <c r="A349" s="26">
        <v>3045</v>
      </c>
      <c r="B349" s="27">
        <v>4</v>
      </c>
      <c r="C349" s="28" t="s">
        <v>78</v>
      </c>
      <c r="D349">
        <f t="shared" si="10"/>
        <v>5.1749999999999998</v>
      </c>
      <c r="E349">
        <f t="shared" si="11"/>
        <v>5.6750000000000007</v>
      </c>
    </row>
    <row r="350" spans="1:5" x14ac:dyDescent="0.25">
      <c r="A350" s="19">
        <v>3046</v>
      </c>
      <c r="B350" s="20">
        <v>4</v>
      </c>
      <c r="C350" s="21" t="s">
        <v>78</v>
      </c>
      <c r="D350">
        <f t="shared" si="10"/>
        <v>5.1749999999999998</v>
      </c>
      <c r="E350">
        <f t="shared" si="11"/>
        <v>5.6750000000000007</v>
      </c>
    </row>
    <row r="351" spans="1:5" x14ac:dyDescent="0.25">
      <c r="A351" s="26">
        <v>3047</v>
      </c>
      <c r="B351" s="27">
        <v>4</v>
      </c>
      <c r="C351" s="28" t="s">
        <v>78</v>
      </c>
      <c r="D351">
        <f t="shared" si="10"/>
        <v>5.1749999999999998</v>
      </c>
      <c r="E351">
        <f t="shared" si="11"/>
        <v>5.6750000000000007</v>
      </c>
    </row>
    <row r="352" spans="1:5" x14ac:dyDescent="0.25">
      <c r="A352" s="19">
        <v>3048</v>
      </c>
      <c r="B352" s="20">
        <v>4</v>
      </c>
      <c r="C352" s="21" t="s">
        <v>78</v>
      </c>
      <c r="D352">
        <f t="shared" si="10"/>
        <v>5.1749999999999998</v>
      </c>
      <c r="E352">
        <f t="shared" si="11"/>
        <v>5.6750000000000007</v>
      </c>
    </row>
    <row r="353" spans="1:5" x14ac:dyDescent="0.25">
      <c r="A353" s="26">
        <v>3050</v>
      </c>
      <c r="B353" s="27">
        <v>4</v>
      </c>
      <c r="C353" s="28" t="s">
        <v>78</v>
      </c>
      <c r="D353">
        <f t="shared" si="10"/>
        <v>5.1749999999999998</v>
      </c>
      <c r="E353">
        <f t="shared" si="11"/>
        <v>5.6750000000000007</v>
      </c>
    </row>
    <row r="354" spans="1:5" x14ac:dyDescent="0.25">
      <c r="A354" s="19">
        <v>3051</v>
      </c>
      <c r="B354" s="20">
        <v>4</v>
      </c>
      <c r="C354" s="21" t="s">
        <v>78</v>
      </c>
      <c r="D354">
        <f t="shared" si="10"/>
        <v>5.1749999999999998</v>
      </c>
      <c r="E354">
        <f t="shared" si="11"/>
        <v>5.6750000000000007</v>
      </c>
    </row>
    <row r="355" spans="1:5" x14ac:dyDescent="0.25">
      <c r="A355" s="26">
        <v>3052</v>
      </c>
      <c r="B355" s="27">
        <v>4</v>
      </c>
      <c r="C355" s="28" t="s">
        <v>78</v>
      </c>
      <c r="D355">
        <f t="shared" si="10"/>
        <v>5.1749999999999998</v>
      </c>
      <c r="E355">
        <f t="shared" si="11"/>
        <v>5.6750000000000007</v>
      </c>
    </row>
    <row r="356" spans="1:5" x14ac:dyDescent="0.25">
      <c r="A356" s="19">
        <v>3055</v>
      </c>
      <c r="B356" s="20">
        <v>4</v>
      </c>
      <c r="C356" s="21" t="s">
        <v>78</v>
      </c>
      <c r="D356">
        <f t="shared" si="10"/>
        <v>5.1749999999999998</v>
      </c>
      <c r="E356">
        <f t="shared" si="11"/>
        <v>5.6750000000000007</v>
      </c>
    </row>
    <row r="357" spans="1:5" x14ac:dyDescent="0.25">
      <c r="A357" s="26">
        <v>3056</v>
      </c>
      <c r="B357" s="27">
        <v>4</v>
      </c>
      <c r="C357" s="28" t="s">
        <v>78</v>
      </c>
      <c r="D357">
        <f t="shared" si="10"/>
        <v>5.1749999999999998</v>
      </c>
      <c r="E357">
        <f t="shared" si="11"/>
        <v>5.6750000000000007</v>
      </c>
    </row>
    <row r="358" spans="1:5" x14ac:dyDescent="0.25">
      <c r="A358" s="19">
        <v>3060</v>
      </c>
      <c r="B358" s="20">
        <v>4</v>
      </c>
      <c r="C358" s="21" t="s">
        <v>78</v>
      </c>
      <c r="D358">
        <f t="shared" si="10"/>
        <v>5.1749999999999998</v>
      </c>
      <c r="E358">
        <f t="shared" si="11"/>
        <v>5.6750000000000007</v>
      </c>
    </row>
    <row r="359" spans="1:5" x14ac:dyDescent="0.25">
      <c r="A359" s="26">
        <v>3061</v>
      </c>
      <c r="B359" s="27">
        <v>4</v>
      </c>
      <c r="C359" s="28" t="s">
        <v>78</v>
      </c>
      <c r="D359">
        <f t="shared" si="10"/>
        <v>5.1749999999999998</v>
      </c>
      <c r="E359">
        <f t="shared" si="11"/>
        <v>5.6750000000000007</v>
      </c>
    </row>
    <row r="360" spans="1:5" x14ac:dyDescent="0.25">
      <c r="A360" s="19">
        <v>3065</v>
      </c>
      <c r="B360" s="20">
        <v>4</v>
      </c>
      <c r="C360" s="21" t="s">
        <v>78</v>
      </c>
      <c r="D360">
        <f t="shared" si="10"/>
        <v>5.1749999999999998</v>
      </c>
      <c r="E360">
        <f t="shared" si="11"/>
        <v>5.6750000000000007</v>
      </c>
    </row>
    <row r="361" spans="1:5" x14ac:dyDescent="0.25">
      <c r="A361" s="26">
        <v>3066</v>
      </c>
      <c r="B361" s="27">
        <v>4</v>
      </c>
      <c r="C361" s="28" t="s">
        <v>78</v>
      </c>
      <c r="D361">
        <f t="shared" si="10"/>
        <v>5.1749999999999998</v>
      </c>
      <c r="E361">
        <f t="shared" si="11"/>
        <v>5.6750000000000007</v>
      </c>
    </row>
    <row r="362" spans="1:5" x14ac:dyDescent="0.25">
      <c r="A362" s="19">
        <v>3067</v>
      </c>
      <c r="B362" s="20">
        <v>4</v>
      </c>
      <c r="C362" s="21" t="s">
        <v>78</v>
      </c>
      <c r="D362">
        <f t="shared" si="10"/>
        <v>5.1749999999999998</v>
      </c>
      <c r="E362">
        <f t="shared" si="11"/>
        <v>5.6750000000000007</v>
      </c>
    </row>
    <row r="363" spans="1:5" x14ac:dyDescent="0.25">
      <c r="A363" s="26">
        <v>3070</v>
      </c>
      <c r="B363" s="27">
        <v>4</v>
      </c>
      <c r="C363" s="28" t="s">
        <v>78</v>
      </c>
      <c r="D363">
        <f t="shared" si="10"/>
        <v>5.1749999999999998</v>
      </c>
      <c r="E363">
        <f t="shared" si="11"/>
        <v>5.6750000000000007</v>
      </c>
    </row>
    <row r="364" spans="1:5" x14ac:dyDescent="0.25">
      <c r="A364" s="19">
        <v>3071</v>
      </c>
      <c r="B364" s="20">
        <v>4</v>
      </c>
      <c r="C364" s="21" t="s">
        <v>78</v>
      </c>
      <c r="D364">
        <f t="shared" si="10"/>
        <v>5.1749999999999998</v>
      </c>
      <c r="E364">
        <f t="shared" si="11"/>
        <v>5.6750000000000007</v>
      </c>
    </row>
    <row r="365" spans="1:5" x14ac:dyDescent="0.25">
      <c r="A365" s="26">
        <v>3075</v>
      </c>
      <c r="B365" s="27">
        <v>4</v>
      </c>
      <c r="C365" s="28" t="s">
        <v>78</v>
      </c>
      <c r="D365">
        <f t="shared" si="10"/>
        <v>5.1749999999999998</v>
      </c>
      <c r="E365">
        <f t="shared" si="11"/>
        <v>5.6750000000000007</v>
      </c>
    </row>
    <row r="366" spans="1:5" x14ac:dyDescent="0.25">
      <c r="A366" s="19">
        <v>3076</v>
      </c>
      <c r="B366" s="20">
        <v>4</v>
      </c>
      <c r="C366" s="21" t="s">
        <v>78</v>
      </c>
      <c r="D366">
        <f t="shared" si="10"/>
        <v>5.1749999999999998</v>
      </c>
      <c r="E366">
        <f t="shared" si="11"/>
        <v>5.6750000000000007</v>
      </c>
    </row>
    <row r="367" spans="1:5" x14ac:dyDescent="0.25">
      <c r="A367" s="26">
        <v>3077</v>
      </c>
      <c r="B367" s="27">
        <v>4</v>
      </c>
      <c r="C367" s="28" t="s">
        <v>78</v>
      </c>
      <c r="D367">
        <f t="shared" si="10"/>
        <v>5.1749999999999998</v>
      </c>
      <c r="E367">
        <f t="shared" si="11"/>
        <v>5.6750000000000007</v>
      </c>
    </row>
    <row r="368" spans="1:5" x14ac:dyDescent="0.25">
      <c r="A368" s="19">
        <v>3080</v>
      </c>
      <c r="B368" s="20">
        <v>4</v>
      </c>
      <c r="C368" s="21" t="s">
        <v>78</v>
      </c>
      <c r="D368">
        <f t="shared" si="10"/>
        <v>5.1749999999999998</v>
      </c>
      <c r="E368">
        <f t="shared" si="11"/>
        <v>5.6750000000000007</v>
      </c>
    </row>
    <row r="369" spans="1:5" x14ac:dyDescent="0.25">
      <c r="A369" s="26">
        <v>3081</v>
      </c>
      <c r="B369" s="27">
        <v>4</v>
      </c>
      <c r="C369" s="28" t="s">
        <v>78</v>
      </c>
      <c r="D369">
        <f t="shared" si="10"/>
        <v>5.1749999999999998</v>
      </c>
      <c r="E369">
        <f t="shared" si="11"/>
        <v>5.6750000000000007</v>
      </c>
    </row>
    <row r="370" spans="1:5" x14ac:dyDescent="0.25">
      <c r="A370" s="19">
        <v>3082</v>
      </c>
      <c r="B370" s="20">
        <v>4</v>
      </c>
      <c r="C370" s="21" t="s">
        <v>78</v>
      </c>
      <c r="D370">
        <f t="shared" si="10"/>
        <v>5.1749999999999998</v>
      </c>
      <c r="E370">
        <f t="shared" si="11"/>
        <v>5.6750000000000007</v>
      </c>
    </row>
    <row r="371" spans="1:5" x14ac:dyDescent="0.25">
      <c r="A371" s="26">
        <v>3083</v>
      </c>
      <c r="B371" s="27">
        <v>4</v>
      </c>
      <c r="C371" s="28" t="s">
        <v>78</v>
      </c>
      <c r="D371">
        <f t="shared" si="10"/>
        <v>5.1749999999999998</v>
      </c>
      <c r="E371">
        <f t="shared" si="11"/>
        <v>5.6750000000000007</v>
      </c>
    </row>
    <row r="372" spans="1:5" x14ac:dyDescent="0.25">
      <c r="A372" s="19">
        <v>3085</v>
      </c>
      <c r="B372" s="20">
        <v>4</v>
      </c>
      <c r="C372" s="21" t="s">
        <v>78</v>
      </c>
      <c r="D372">
        <f t="shared" si="10"/>
        <v>5.1749999999999998</v>
      </c>
      <c r="E372">
        <f t="shared" si="11"/>
        <v>5.6750000000000007</v>
      </c>
    </row>
    <row r="373" spans="1:5" x14ac:dyDescent="0.25">
      <c r="A373" s="26">
        <v>3086</v>
      </c>
      <c r="B373" s="27">
        <v>4</v>
      </c>
      <c r="C373" s="28" t="s">
        <v>78</v>
      </c>
      <c r="D373">
        <f t="shared" si="10"/>
        <v>5.1749999999999998</v>
      </c>
      <c r="E373">
        <f t="shared" si="11"/>
        <v>5.6750000000000007</v>
      </c>
    </row>
    <row r="374" spans="1:5" x14ac:dyDescent="0.25">
      <c r="A374" s="19">
        <v>3087</v>
      </c>
      <c r="B374" s="20">
        <v>4</v>
      </c>
      <c r="C374" s="21" t="s">
        <v>78</v>
      </c>
      <c r="D374">
        <f t="shared" si="10"/>
        <v>5.1749999999999998</v>
      </c>
      <c r="E374">
        <f t="shared" si="11"/>
        <v>5.6750000000000007</v>
      </c>
    </row>
    <row r="375" spans="1:5" x14ac:dyDescent="0.25">
      <c r="A375" s="26">
        <v>3090</v>
      </c>
      <c r="B375" s="27">
        <v>4</v>
      </c>
      <c r="C375" s="28" t="s">
        <v>78</v>
      </c>
      <c r="D375">
        <f t="shared" si="10"/>
        <v>5.1749999999999998</v>
      </c>
      <c r="E375">
        <f t="shared" si="11"/>
        <v>5.6750000000000007</v>
      </c>
    </row>
    <row r="376" spans="1:5" x14ac:dyDescent="0.25">
      <c r="A376" s="19">
        <v>3091</v>
      </c>
      <c r="B376" s="20">
        <v>4</v>
      </c>
      <c r="C376" s="21" t="s">
        <v>78</v>
      </c>
      <c r="D376">
        <f t="shared" si="10"/>
        <v>5.1749999999999998</v>
      </c>
      <c r="E376">
        <f t="shared" si="11"/>
        <v>5.6750000000000007</v>
      </c>
    </row>
    <row r="377" spans="1:5" x14ac:dyDescent="0.25">
      <c r="A377" s="26">
        <v>3095</v>
      </c>
      <c r="B377" s="27">
        <v>4</v>
      </c>
      <c r="C377" s="28" t="s">
        <v>78</v>
      </c>
      <c r="D377">
        <f t="shared" si="10"/>
        <v>5.1749999999999998</v>
      </c>
      <c r="E377">
        <f t="shared" si="11"/>
        <v>5.6750000000000007</v>
      </c>
    </row>
    <row r="378" spans="1:5" x14ac:dyDescent="0.25">
      <c r="A378" s="19">
        <v>3096</v>
      </c>
      <c r="B378" s="20">
        <v>4</v>
      </c>
      <c r="C378" s="21" t="s">
        <v>78</v>
      </c>
      <c r="D378">
        <f t="shared" si="10"/>
        <v>5.1749999999999998</v>
      </c>
      <c r="E378">
        <f t="shared" si="11"/>
        <v>5.6750000000000007</v>
      </c>
    </row>
    <row r="379" spans="1:5" x14ac:dyDescent="0.25">
      <c r="A379" s="26">
        <v>3100</v>
      </c>
      <c r="B379" s="27">
        <v>4</v>
      </c>
      <c r="C379" s="28" t="s">
        <v>78</v>
      </c>
      <c r="D379">
        <f t="shared" si="10"/>
        <v>5.1749999999999998</v>
      </c>
      <c r="E379">
        <f t="shared" si="11"/>
        <v>5.6750000000000007</v>
      </c>
    </row>
    <row r="380" spans="1:5" x14ac:dyDescent="0.25">
      <c r="A380" s="19">
        <v>3101</v>
      </c>
      <c r="B380" s="20">
        <v>4</v>
      </c>
      <c r="C380" s="21" t="s">
        <v>78</v>
      </c>
      <c r="D380">
        <f t="shared" si="10"/>
        <v>5.1749999999999998</v>
      </c>
      <c r="E380">
        <f t="shared" si="11"/>
        <v>5.6750000000000007</v>
      </c>
    </row>
    <row r="381" spans="1:5" x14ac:dyDescent="0.25">
      <c r="A381" s="26">
        <v>3105</v>
      </c>
      <c r="B381" s="27">
        <v>4</v>
      </c>
      <c r="C381" s="28" t="s">
        <v>78</v>
      </c>
      <c r="D381">
        <f t="shared" si="10"/>
        <v>5.1749999999999998</v>
      </c>
      <c r="E381">
        <f t="shared" si="11"/>
        <v>5.6750000000000007</v>
      </c>
    </row>
    <row r="382" spans="1:5" x14ac:dyDescent="0.25">
      <c r="A382" s="19">
        <v>3106</v>
      </c>
      <c r="B382" s="20">
        <v>4</v>
      </c>
      <c r="C382" s="21" t="s">
        <v>78</v>
      </c>
      <c r="D382">
        <f t="shared" si="10"/>
        <v>5.1749999999999998</v>
      </c>
      <c r="E382">
        <f t="shared" si="11"/>
        <v>5.6750000000000007</v>
      </c>
    </row>
    <row r="383" spans="1:5" x14ac:dyDescent="0.25">
      <c r="A383" s="26">
        <v>3107</v>
      </c>
      <c r="B383" s="27">
        <v>4</v>
      </c>
      <c r="C383" s="28" t="s">
        <v>78</v>
      </c>
      <c r="D383">
        <f t="shared" si="10"/>
        <v>5.1749999999999998</v>
      </c>
      <c r="E383">
        <f t="shared" si="11"/>
        <v>5.6750000000000007</v>
      </c>
    </row>
    <row r="384" spans="1:5" x14ac:dyDescent="0.25">
      <c r="A384" s="19">
        <v>3110</v>
      </c>
      <c r="B384" s="20">
        <v>4</v>
      </c>
      <c r="C384" s="21" t="s">
        <v>78</v>
      </c>
      <c r="D384">
        <f t="shared" si="10"/>
        <v>5.1749999999999998</v>
      </c>
      <c r="E384">
        <f t="shared" si="11"/>
        <v>5.6750000000000007</v>
      </c>
    </row>
    <row r="385" spans="1:5" x14ac:dyDescent="0.25">
      <c r="A385" s="26">
        <v>3111</v>
      </c>
      <c r="B385" s="27">
        <v>4</v>
      </c>
      <c r="C385" s="28" t="s">
        <v>78</v>
      </c>
      <c r="D385">
        <f t="shared" si="10"/>
        <v>5.1749999999999998</v>
      </c>
      <c r="E385">
        <f t="shared" si="11"/>
        <v>5.6750000000000007</v>
      </c>
    </row>
    <row r="386" spans="1:5" x14ac:dyDescent="0.25">
      <c r="A386" s="19">
        <v>3112</v>
      </c>
      <c r="B386" s="20">
        <v>4</v>
      </c>
      <c r="C386" s="21" t="s">
        <v>78</v>
      </c>
      <c r="D386">
        <f t="shared" si="10"/>
        <v>5.1749999999999998</v>
      </c>
      <c r="E386">
        <f t="shared" si="11"/>
        <v>5.6750000000000007</v>
      </c>
    </row>
    <row r="387" spans="1:5" x14ac:dyDescent="0.25">
      <c r="A387" s="26">
        <v>3113</v>
      </c>
      <c r="B387" s="27">
        <v>4</v>
      </c>
      <c r="C387" s="28" t="s">
        <v>78</v>
      </c>
      <c r="D387">
        <f t="shared" ref="D387:D450" si="12">VLOOKUP(B387,$N$2:$O$5,2,FALSE)</f>
        <v>5.1749999999999998</v>
      </c>
      <c r="E387">
        <f t="shared" ref="E387:E450" si="13">VLOOKUP(B387,$N$2:$P$5,3,FALSE)</f>
        <v>5.6750000000000007</v>
      </c>
    </row>
    <row r="388" spans="1:5" x14ac:dyDescent="0.25">
      <c r="A388" s="19">
        <v>3115</v>
      </c>
      <c r="B388" s="20">
        <v>4</v>
      </c>
      <c r="C388" s="21" t="s">
        <v>78</v>
      </c>
      <c r="D388">
        <f t="shared" si="12"/>
        <v>5.1749999999999998</v>
      </c>
      <c r="E388">
        <f t="shared" si="13"/>
        <v>5.6750000000000007</v>
      </c>
    </row>
    <row r="389" spans="1:5" x14ac:dyDescent="0.25">
      <c r="A389" s="26">
        <v>3116</v>
      </c>
      <c r="B389" s="27">
        <v>4</v>
      </c>
      <c r="C389" s="28" t="s">
        <v>78</v>
      </c>
      <c r="D389">
        <f t="shared" si="12"/>
        <v>5.1749999999999998</v>
      </c>
      <c r="E389">
        <f t="shared" si="13"/>
        <v>5.6750000000000007</v>
      </c>
    </row>
    <row r="390" spans="1:5" x14ac:dyDescent="0.25">
      <c r="A390" s="19">
        <v>3117</v>
      </c>
      <c r="B390" s="20">
        <v>4</v>
      </c>
      <c r="C390" s="21" t="s">
        <v>78</v>
      </c>
      <c r="D390">
        <f t="shared" si="12"/>
        <v>5.1749999999999998</v>
      </c>
      <c r="E390">
        <f t="shared" si="13"/>
        <v>5.6750000000000007</v>
      </c>
    </row>
    <row r="391" spans="1:5" x14ac:dyDescent="0.25">
      <c r="A391" s="26">
        <v>3118</v>
      </c>
      <c r="B391" s="27">
        <v>4</v>
      </c>
      <c r="C391" s="28" t="s">
        <v>78</v>
      </c>
      <c r="D391">
        <f t="shared" si="12"/>
        <v>5.1749999999999998</v>
      </c>
      <c r="E391">
        <f t="shared" si="13"/>
        <v>5.6750000000000007</v>
      </c>
    </row>
    <row r="392" spans="1:5" x14ac:dyDescent="0.25">
      <c r="A392" s="19">
        <v>3119</v>
      </c>
      <c r="B392" s="20">
        <v>4</v>
      </c>
      <c r="C392" s="21" t="s">
        <v>78</v>
      </c>
      <c r="D392">
        <f t="shared" si="12"/>
        <v>5.1749999999999998</v>
      </c>
      <c r="E392">
        <f t="shared" si="13"/>
        <v>5.6750000000000007</v>
      </c>
    </row>
    <row r="393" spans="1:5" x14ac:dyDescent="0.25">
      <c r="A393" s="26">
        <v>3120</v>
      </c>
      <c r="B393" s="27">
        <v>4</v>
      </c>
      <c r="C393" s="28" t="s">
        <v>78</v>
      </c>
      <c r="D393">
        <f t="shared" si="12"/>
        <v>5.1749999999999998</v>
      </c>
      <c r="E393">
        <f t="shared" si="13"/>
        <v>5.6750000000000007</v>
      </c>
    </row>
    <row r="394" spans="1:5" x14ac:dyDescent="0.25">
      <c r="A394" s="19">
        <v>4000</v>
      </c>
      <c r="B394" s="20">
        <v>4</v>
      </c>
      <c r="C394" s="21" t="s">
        <v>78</v>
      </c>
      <c r="D394">
        <f t="shared" si="12"/>
        <v>5.1749999999999998</v>
      </c>
      <c r="E394">
        <f t="shared" si="13"/>
        <v>5.6750000000000007</v>
      </c>
    </row>
    <row r="395" spans="1:5" x14ac:dyDescent="0.25">
      <c r="A395" s="26">
        <v>4001</v>
      </c>
      <c r="B395" s="27">
        <v>4</v>
      </c>
      <c r="C395" s="28" t="s">
        <v>78</v>
      </c>
      <c r="D395">
        <f t="shared" si="12"/>
        <v>5.1749999999999998</v>
      </c>
      <c r="E395">
        <f t="shared" si="13"/>
        <v>5.6750000000000007</v>
      </c>
    </row>
    <row r="396" spans="1:5" x14ac:dyDescent="0.25">
      <c r="A396" s="19">
        <v>4002</v>
      </c>
      <c r="B396" s="20">
        <v>4</v>
      </c>
      <c r="C396" s="21" t="s">
        <v>78</v>
      </c>
      <c r="D396">
        <f t="shared" si="12"/>
        <v>5.1749999999999998</v>
      </c>
      <c r="E396">
        <f t="shared" si="13"/>
        <v>5.6750000000000007</v>
      </c>
    </row>
    <row r="397" spans="1:5" x14ac:dyDescent="0.25">
      <c r="A397" s="26">
        <v>4003</v>
      </c>
      <c r="B397" s="27">
        <v>4</v>
      </c>
      <c r="C397" s="28" t="s">
        <v>78</v>
      </c>
      <c r="D397">
        <f t="shared" si="12"/>
        <v>5.1749999999999998</v>
      </c>
      <c r="E397">
        <f t="shared" si="13"/>
        <v>5.6750000000000007</v>
      </c>
    </row>
    <row r="398" spans="1:5" x14ac:dyDescent="0.25">
      <c r="A398" s="19">
        <v>4004</v>
      </c>
      <c r="B398" s="20">
        <v>4</v>
      </c>
      <c r="C398" s="21" t="s">
        <v>78</v>
      </c>
      <c r="D398">
        <f t="shared" si="12"/>
        <v>5.1749999999999998</v>
      </c>
      <c r="E398">
        <f t="shared" si="13"/>
        <v>5.6750000000000007</v>
      </c>
    </row>
    <row r="399" spans="1:5" x14ac:dyDescent="0.25">
      <c r="A399" s="26">
        <v>4005</v>
      </c>
      <c r="B399" s="27">
        <v>4</v>
      </c>
      <c r="C399" s="28" t="s">
        <v>78</v>
      </c>
      <c r="D399">
        <f t="shared" si="12"/>
        <v>5.1749999999999998</v>
      </c>
      <c r="E399">
        <f t="shared" si="13"/>
        <v>5.6750000000000007</v>
      </c>
    </row>
    <row r="400" spans="1:5" x14ac:dyDescent="0.25">
      <c r="A400" s="19">
        <v>4006</v>
      </c>
      <c r="B400" s="20">
        <v>4</v>
      </c>
      <c r="C400" s="21" t="s">
        <v>78</v>
      </c>
      <c r="D400">
        <f t="shared" si="12"/>
        <v>5.1749999999999998</v>
      </c>
      <c r="E400">
        <f t="shared" si="13"/>
        <v>5.6750000000000007</v>
      </c>
    </row>
    <row r="401" spans="1:5" x14ac:dyDescent="0.25">
      <c r="A401" s="26">
        <v>4007</v>
      </c>
      <c r="B401" s="27">
        <v>4</v>
      </c>
      <c r="C401" s="28" t="s">
        <v>78</v>
      </c>
      <c r="D401">
        <f t="shared" si="12"/>
        <v>5.1749999999999998</v>
      </c>
      <c r="E401">
        <f t="shared" si="13"/>
        <v>5.6750000000000007</v>
      </c>
    </row>
    <row r="402" spans="1:5" x14ac:dyDescent="0.25">
      <c r="A402" s="19">
        <v>4008</v>
      </c>
      <c r="B402" s="20">
        <v>4</v>
      </c>
      <c r="C402" s="21" t="s">
        <v>78</v>
      </c>
      <c r="D402">
        <f t="shared" si="12"/>
        <v>5.1749999999999998</v>
      </c>
      <c r="E402">
        <f t="shared" si="13"/>
        <v>5.6750000000000007</v>
      </c>
    </row>
    <row r="403" spans="1:5" x14ac:dyDescent="0.25">
      <c r="A403" s="26">
        <v>4040</v>
      </c>
      <c r="B403" s="27">
        <v>4</v>
      </c>
      <c r="C403" s="28" t="s">
        <v>78</v>
      </c>
      <c r="D403">
        <f t="shared" si="12"/>
        <v>5.1749999999999998</v>
      </c>
      <c r="E403">
        <f t="shared" si="13"/>
        <v>5.6750000000000007</v>
      </c>
    </row>
    <row r="404" spans="1:5" x14ac:dyDescent="0.25">
      <c r="A404" s="19">
        <v>4041</v>
      </c>
      <c r="B404" s="20">
        <v>4</v>
      </c>
      <c r="C404" s="21" t="s">
        <v>78</v>
      </c>
      <c r="D404">
        <f t="shared" si="12"/>
        <v>5.1749999999999998</v>
      </c>
      <c r="E404">
        <f t="shared" si="13"/>
        <v>5.6750000000000007</v>
      </c>
    </row>
    <row r="405" spans="1:5" x14ac:dyDescent="0.25">
      <c r="A405" s="26">
        <v>4042</v>
      </c>
      <c r="B405" s="27">
        <v>4</v>
      </c>
      <c r="C405" s="28" t="s">
        <v>78</v>
      </c>
      <c r="D405">
        <f t="shared" si="12"/>
        <v>5.1749999999999998</v>
      </c>
      <c r="E405">
        <f t="shared" si="13"/>
        <v>5.6750000000000007</v>
      </c>
    </row>
    <row r="406" spans="1:5" x14ac:dyDescent="0.25">
      <c r="A406" s="19">
        <v>4043</v>
      </c>
      <c r="B406" s="20">
        <v>4</v>
      </c>
      <c r="C406" s="21" t="s">
        <v>78</v>
      </c>
      <c r="D406">
        <f t="shared" si="12"/>
        <v>5.1749999999999998</v>
      </c>
      <c r="E406">
        <f t="shared" si="13"/>
        <v>5.6750000000000007</v>
      </c>
    </row>
    <row r="407" spans="1:5" x14ac:dyDescent="0.25">
      <c r="A407" s="26">
        <v>4044</v>
      </c>
      <c r="B407" s="27">
        <v>4</v>
      </c>
      <c r="C407" s="28" t="s">
        <v>78</v>
      </c>
      <c r="D407">
        <f t="shared" si="12"/>
        <v>5.1749999999999998</v>
      </c>
      <c r="E407">
        <f t="shared" si="13"/>
        <v>5.6750000000000007</v>
      </c>
    </row>
    <row r="408" spans="1:5" x14ac:dyDescent="0.25">
      <c r="A408" s="19">
        <v>4045</v>
      </c>
      <c r="B408" s="20">
        <v>4</v>
      </c>
      <c r="C408" s="21" t="s">
        <v>78</v>
      </c>
      <c r="D408">
        <f t="shared" si="12"/>
        <v>5.1749999999999998</v>
      </c>
      <c r="E408">
        <f t="shared" si="13"/>
        <v>5.6750000000000007</v>
      </c>
    </row>
    <row r="409" spans="1:5" x14ac:dyDescent="0.25">
      <c r="A409" s="26">
        <v>4046</v>
      </c>
      <c r="B409" s="27">
        <v>4</v>
      </c>
      <c r="C409" s="28" t="s">
        <v>78</v>
      </c>
      <c r="D409">
        <f t="shared" si="12"/>
        <v>5.1749999999999998</v>
      </c>
      <c r="E409">
        <f t="shared" si="13"/>
        <v>5.6750000000000007</v>
      </c>
    </row>
    <row r="410" spans="1:5" x14ac:dyDescent="0.25">
      <c r="A410" s="19">
        <v>4047</v>
      </c>
      <c r="B410" s="20">
        <v>4</v>
      </c>
      <c r="C410" s="21" t="s">
        <v>78</v>
      </c>
      <c r="D410">
        <f t="shared" si="12"/>
        <v>5.1749999999999998</v>
      </c>
      <c r="E410">
        <f t="shared" si="13"/>
        <v>5.6750000000000007</v>
      </c>
    </row>
    <row r="411" spans="1:5" x14ac:dyDescent="0.25">
      <c r="A411" s="26">
        <v>4048</v>
      </c>
      <c r="B411" s="27">
        <v>4</v>
      </c>
      <c r="C411" s="28" t="s">
        <v>78</v>
      </c>
      <c r="D411">
        <f t="shared" si="12"/>
        <v>5.1749999999999998</v>
      </c>
      <c r="E411">
        <f t="shared" si="13"/>
        <v>5.6750000000000007</v>
      </c>
    </row>
    <row r="412" spans="1:5" x14ac:dyDescent="0.25">
      <c r="A412" s="19">
        <v>4049</v>
      </c>
      <c r="B412" s="20">
        <v>4</v>
      </c>
      <c r="C412" s="21" t="s">
        <v>78</v>
      </c>
      <c r="D412">
        <f t="shared" si="12"/>
        <v>5.1749999999999998</v>
      </c>
      <c r="E412">
        <f t="shared" si="13"/>
        <v>5.6750000000000007</v>
      </c>
    </row>
    <row r="413" spans="1:5" x14ac:dyDescent="0.25">
      <c r="A413" s="26">
        <v>4100</v>
      </c>
      <c r="B413" s="27">
        <v>4</v>
      </c>
      <c r="C413" s="28" t="s">
        <v>78</v>
      </c>
      <c r="D413">
        <f t="shared" si="12"/>
        <v>5.1749999999999998</v>
      </c>
      <c r="E413">
        <f t="shared" si="13"/>
        <v>5.6750000000000007</v>
      </c>
    </row>
    <row r="414" spans="1:5" x14ac:dyDescent="0.25">
      <c r="A414" s="19">
        <v>4101</v>
      </c>
      <c r="B414" s="20">
        <v>4</v>
      </c>
      <c r="C414" s="21" t="s">
        <v>78</v>
      </c>
      <c r="D414">
        <f t="shared" si="12"/>
        <v>5.1749999999999998</v>
      </c>
      <c r="E414">
        <f t="shared" si="13"/>
        <v>5.6750000000000007</v>
      </c>
    </row>
    <row r="415" spans="1:5" x14ac:dyDescent="0.25">
      <c r="A415" s="26">
        <v>4102</v>
      </c>
      <c r="B415" s="27">
        <v>4</v>
      </c>
      <c r="C415" s="28" t="s">
        <v>78</v>
      </c>
      <c r="D415">
        <f t="shared" si="12"/>
        <v>5.1749999999999998</v>
      </c>
      <c r="E415">
        <f t="shared" si="13"/>
        <v>5.6750000000000007</v>
      </c>
    </row>
    <row r="416" spans="1:5" x14ac:dyDescent="0.25">
      <c r="A416" s="19">
        <v>4103</v>
      </c>
      <c r="B416" s="20">
        <v>4</v>
      </c>
      <c r="C416" s="21" t="s">
        <v>78</v>
      </c>
      <c r="D416">
        <f t="shared" si="12"/>
        <v>5.1749999999999998</v>
      </c>
      <c r="E416">
        <f t="shared" si="13"/>
        <v>5.6750000000000007</v>
      </c>
    </row>
    <row r="417" spans="1:5" x14ac:dyDescent="0.25">
      <c r="A417" s="26">
        <v>4104</v>
      </c>
      <c r="B417" s="27">
        <v>4</v>
      </c>
      <c r="C417" s="28" t="s">
        <v>78</v>
      </c>
      <c r="D417">
        <f t="shared" si="12"/>
        <v>5.1749999999999998</v>
      </c>
      <c r="E417">
        <f t="shared" si="13"/>
        <v>5.6750000000000007</v>
      </c>
    </row>
    <row r="418" spans="1:5" x14ac:dyDescent="0.25">
      <c r="A418" s="19">
        <v>4105</v>
      </c>
      <c r="B418" s="20">
        <v>4</v>
      </c>
      <c r="C418" s="21" t="s">
        <v>78</v>
      </c>
      <c r="D418">
        <f t="shared" si="12"/>
        <v>5.1749999999999998</v>
      </c>
      <c r="E418">
        <f t="shared" si="13"/>
        <v>5.6750000000000007</v>
      </c>
    </row>
    <row r="419" spans="1:5" x14ac:dyDescent="0.25">
      <c r="A419" s="26">
        <v>4106</v>
      </c>
      <c r="B419" s="27">
        <v>4</v>
      </c>
      <c r="C419" s="28" t="s">
        <v>78</v>
      </c>
      <c r="D419">
        <f t="shared" si="12"/>
        <v>5.1749999999999998</v>
      </c>
      <c r="E419">
        <f t="shared" si="13"/>
        <v>5.6750000000000007</v>
      </c>
    </row>
    <row r="420" spans="1:5" x14ac:dyDescent="0.25">
      <c r="A420" s="19">
        <v>4107</v>
      </c>
      <c r="B420" s="20">
        <v>4</v>
      </c>
      <c r="C420" s="21" t="s">
        <v>78</v>
      </c>
      <c r="D420">
        <f t="shared" si="12"/>
        <v>5.1749999999999998</v>
      </c>
      <c r="E420">
        <f t="shared" si="13"/>
        <v>5.6750000000000007</v>
      </c>
    </row>
    <row r="421" spans="1:5" x14ac:dyDescent="0.25">
      <c r="A421" s="26">
        <v>4108</v>
      </c>
      <c r="B421" s="27">
        <v>4</v>
      </c>
      <c r="C421" s="28" t="s">
        <v>78</v>
      </c>
      <c r="D421">
        <f t="shared" si="12"/>
        <v>5.1749999999999998</v>
      </c>
      <c r="E421">
        <f t="shared" si="13"/>
        <v>5.6750000000000007</v>
      </c>
    </row>
    <row r="422" spans="1:5" x14ac:dyDescent="0.25">
      <c r="A422" s="19">
        <v>4130</v>
      </c>
      <c r="B422" s="20">
        <v>4</v>
      </c>
      <c r="C422" s="21" t="s">
        <v>78</v>
      </c>
      <c r="D422">
        <f t="shared" si="12"/>
        <v>5.1749999999999998</v>
      </c>
      <c r="E422">
        <f t="shared" si="13"/>
        <v>5.6750000000000007</v>
      </c>
    </row>
    <row r="423" spans="1:5" x14ac:dyDescent="0.25">
      <c r="A423" s="26">
        <v>4131</v>
      </c>
      <c r="B423" s="27">
        <v>4</v>
      </c>
      <c r="C423" s="28" t="s">
        <v>78</v>
      </c>
      <c r="D423">
        <f t="shared" si="12"/>
        <v>5.1749999999999998</v>
      </c>
      <c r="E423">
        <f t="shared" si="13"/>
        <v>5.6750000000000007</v>
      </c>
    </row>
    <row r="424" spans="1:5" x14ac:dyDescent="0.25">
      <c r="A424" s="19">
        <v>4150</v>
      </c>
      <c r="B424" s="20">
        <v>4</v>
      </c>
      <c r="C424" s="21" t="s">
        <v>78</v>
      </c>
      <c r="D424">
        <f t="shared" si="12"/>
        <v>5.1749999999999998</v>
      </c>
      <c r="E424">
        <f t="shared" si="13"/>
        <v>5.6750000000000007</v>
      </c>
    </row>
    <row r="425" spans="1:5" x14ac:dyDescent="0.25">
      <c r="A425" s="26">
        <v>4151</v>
      </c>
      <c r="B425" s="27">
        <v>4</v>
      </c>
      <c r="C425" s="28" t="s">
        <v>78</v>
      </c>
      <c r="D425">
        <f t="shared" si="12"/>
        <v>5.1749999999999998</v>
      </c>
      <c r="E425">
        <f t="shared" si="13"/>
        <v>5.6750000000000007</v>
      </c>
    </row>
    <row r="426" spans="1:5" x14ac:dyDescent="0.25">
      <c r="A426" s="19">
        <v>4152</v>
      </c>
      <c r="B426" s="20">
        <v>4</v>
      </c>
      <c r="C426" s="21" t="s">
        <v>78</v>
      </c>
      <c r="D426">
        <f t="shared" si="12"/>
        <v>5.1749999999999998</v>
      </c>
      <c r="E426">
        <f t="shared" si="13"/>
        <v>5.6750000000000007</v>
      </c>
    </row>
    <row r="427" spans="1:5" x14ac:dyDescent="0.25">
      <c r="A427" s="26">
        <v>4153</v>
      </c>
      <c r="B427" s="27">
        <v>4</v>
      </c>
      <c r="C427" s="28" t="s">
        <v>78</v>
      </c>
      <c r="D427">
        <f t="shared" si="12"/>
        <v>5.1749999999999998</v>
      </c>
      <c r="E427">
        <f t="shared" si="13"/>
        <v>5.6750000000000007</v>
      </c>
    </row>
    <row r="428" spans="1:5" x14ac:dyDescent="0.25">
      <c r="A428" s="19">
        <v>4154</v>
      </c>
      <c r="B428" s="20">
        <v>4</v>
      </c>
      <c r="C428" s="21" t="s">
        <v>78</v>
      </c>
      <c r="D428">
        <f t="shared" si="12"/>
        <v>5.1749999999999998</v>
      </c>
      <c r="E428">
        <f t="shared" si="13"/>
        <v>5.6750000000000007</v>
      </c>
    </row>
    <row r="429" spans="1:5" x14ac:dyDescent="0.25">
      <c r="A429" s="26">
        <v>4155</v>
      </c>
      <c r="B429" s="27">
        <v>4</v>
      </c>
      <c r="C429" s="28" t="s">
        <v>78</v>
      </c>
      <c r="D429">
        <f t="shared" si="12"/>
        <v>5.1749999999999998</v>
      </c>
      <c r="E429">
        <f t="shared" si="13"/>
        <v>5.6750000000000007</v>
      </c>
    </row>
    <row r="430" spans="1:5" x14ac:dyDescent="0.25">
      <c r="A430" s="19">
        <v>4156</v>
      </c>
      <c r="B430" s="20">
        <v>4</v>
      </c>
      <c r="C430" s="21" t="s">
        <v>78</v>
      </c>
      <c r="D430">
        <f t="shared" si="12"/>
        <v>5.1749999999999998</v>
      </c>
      <c r="E430">
        <f t="shared" si="13"/>
        <v>5.6750000000000007</v>
      </c>
    </row>
    <row r="431" spans="1:5" x14ac:dyDescent="0.25">
      <c r="A431" s="26">
        <v>4157</v>
      </c>
      <c r="B431" s="27">
        <v>4</v>
      </c>
      <c r="C431" s="28" t="s">
        <v>78</v>
      </c>
      <c r="D431">
        <f t="shared" si="12"/>
        <v>5.1749999999999998</v>
      </c>
      <c r="E431">
        <f t="shared" si="13"/>
        <v>5.6750000000000007</v>
      </c>
    </row>
    <row r="432" spans="1:5" x14ac:dyDescent="0.25">
      <c r="A432" s="19">
        <v>4158</v>
      </c>
      <c r="B432" s="20">
        <v>4</v>
      </c>
      <c r="C432" s="21" t="s">
        <v>78</v>
      </c>
      <c r="D432">
        <f t="shared" si="12"/>
        <v>5.1749999999999998</v>
      </c>
      <c r="E432">
        <f t="shared" si="13"/>
        <v>5.6750000000000007</v>
      </c>
    </row>
    <row r="433" spans="1:5" x14ac:dyDescent="0.25">
      <c r="A433" s="26">
        <v>4159</v>
      </c>
      <c r="B433" s="27">
        <v>4</v>
      </c>
      <c r="C433" s="28" t="s">
        <v>78</v>
      </c>
      <c r="D433">
        <f t="shared" si="12"/>
        <v>5.1749999999999998</v>
      </c>
      <c r="E433">
        <f t="shared" si="13"/>
        <v>5.6750000000000007</v>
      </c>
    </row>
    <row r="434" spans="1:5" x14ac:dyDescent="0.25">
      <c r="A434" s="19">
        <v>4170</v>
      </c>
      <c r="B434" s="20">
        <v>4</v>
      </c>
      <c r="C434" s="21" t="s">
        <v>78</v>
      </c>
      <c r="D434">
        <f t="shared" si="12"/>
        <v>5.1749999999999998</v>
      </c>
      <c r="E434">
        <f t="shared" si="13"/>
        <v>5.6750000000000007</v>
      </c>
    </row>
    <row r="435" spans="1:5" x14ac:dyDescent="0.25">
      <c r="A435" s="26">
        <v>4180</v>
      </c>
      <c r="B435" s="27">
        <v>4</v>
      </c>
      <c r="C435" s="28" t="s">
        <v>78</v>
      </c>
      <c r="D435">
        <f t="shared" si="12"/>
        <v>5.1749999999999998</v>
      </c>
      <c r="E435">
        <f t="shared" si="13"/>
        <v>5.6750000000000007</v>
      </c>
    </row>
    <row r="436" spans="1:5" x14ac:dyDescent="0.25">
      <c r="A436" s="19">
        <v>4181</v>
      </c>
      <c r="B436" s="20">
        <v>4</v>
      </c>
      <c r="C436" s="21" t="s">
        <v>78</v>
      </c>
      <c r="D436">
        <f t="shared" si="12"/>
        <v>5.1749999999999998</v>
      </c>
      <c r="E436">
        <f t="shared" si="13"/>
        <v>5.6750000000000007</v>
      </c>
    </row>
    <row r="437" spans="1:5" x14ac:dyDescent="0.25">
      <c r="A437" s="26">
        <v>4182</v>
      </c>
      <c r="B437" s="27">
        <v>4</v>
      </c>
      <c r="C437" s="28" t="s">
        <v>78</v>
      </c>
      <c r="D437">
        <f t="shared" si="12"/>
        <v>5.1749999999999998</v>
      </c>
      <c r="E437">
        <f t="shared" si="13"/>
        <v>5.6750000000000007</v>
      </c>
    </row>
    <row r="438" spans="1:5" x14ac:dyDescent="0.25">
      <c r="A438" s="19">
        <v>4183</v>
      </c>
      <c r="B438" s="20">
        <v>4</v>
      </c>
      <c r="C438" s="21" t="s">
        <v>78</v>
      </c>
      <c r="D438">
        <f t="shared" si="12"/>
        <v>5.1749999999999998</v>
      </c>
      <c r="E438">
        <f t="shared" si="13"/>
        <v>5.6750000000000007</v>
      </c>
    </row>
    <row r="439" spans="1:5" x14ac:dyDescent="0.25">
      <c r="A439" s="26">
        <v>4184</v>
      </c>
      <c r="B439" s="27">
        <v>4</v>
      </c>
      <c r="C439" s="28" t="s">
        <v>78</v>
      </c>
      <c r="D439">
        <f t="shared" si="12"/>
        <v>5.1749999999999998</v>
      </c>
      <c r="E439">
        <f t="shared" si="13"/>
        <v>5.6750000000000007</v>
      </c>
    </row>
    <row r="440" spans="1:5" x14ac:dyDescent="0.25">
      <c r="A440" s="19">
        <v>4185</v>
      </c>
      <c r="B440" s="20">
        <v>4</v>
      </c>
      <c r="C440" s="21" t="s">
        <v>78</v>
      </c>
      <c r="D440">
        <f t="shared" si="12"/>
        <v>5.1749999999999998</v>
      </c>
      <c r="E440">
        <f t="shared" si="13"/>
        <v>5.6750000000000007</v>
      </c>
    </row>
    <row r="441" spans="1:5" x14ac:dyDescent="0.25">
      <c r="A441" s="26">
        <v>4186</v>
      </c>
      <c r="B441" s="27">
        <v>4</v>
      </c>
      <c r="C441" s="28" t="s">
        <v>78</v>
      </c>
      <c r="D441">
        <f t="shared" si="12"/>
        <v>5.1749999999999998</v>
      </c>
      <c r="E441">
        <f t="shared" si="13"/>
        <v>5.6750000000000007</v>
      </c>
    </row>
    <row r="442" spans="1:5" x14ac:dyDescent="0.25">
      <c r="A442" s="19">
        <v>4187</v>
      </c>
      <c r="B442" s="20">
        <v>4</v>
      </c>
      <c r="C442" s="21" t="s">
        <v>78</v>
      </c>
      <c r="D442">
        <f t="shared" si="12"/>
        <v>5.1749999999999998</v>
      </c>
      <c r="E442">
        <f t="shared" si="13"/>
        <v>5.6750000000000007</v>
      </c>
    </row>
    <row r="443" spans="1:5" x14ac:dyDescent="0.25">
      <c r="A443" s="26">
        <v>4188</v>
      </c>
      <c r="B443" s="27">
        <v>4</v>
      </c>
      <c r="C443" s="28" t="s">
        <v>78</v>
      </c>
      <c r="D443">
        <f t="shared" si="12"/>
        <v>5.1749999999999998</v>
      </c>
      <c r="E443">
        <f t="shared" si="13"/>
        <v>5.6750000000000007</v>
      </c>
    </row>
    <row r="444" spans="1:5" x14ac:dyDescent="0.25">
      <c r="A444" s="19">
        <v>4189</v>
      </c>
      <c r="B444" s="20">
        <v>4</v>
      </c>
      <c r="C444" s="21" t="s">
        <v>78</v>
      </c>
      <c r="D444">
        <f t="shared" si="12"/>
        <v>5.1749999999999998</v>
      </c>
      <c r="E444">
        <f t="shared" si="13"/>
        <v>5.6750000000000007</v>
      </c>
    </row>
    <row r="445" spans="1:5" x14ac:dyDescent="0.25">
      <c r="A445" s="26">
        <v>4190</v>
      </c>
      <c r="B445" s="27">
        <v>4</v>
      </c>
      <c r="C445" s="28" t="s">
        <v>78</v>
      </c>
      <c r="D445">
        <f t="shared" si="12"/>
        <v>5.1749999999999998</v>
      </c>
      <c r="E445">
        <f t="shared" si="13"/>
        <v>5.6750000000000007</v>
      </c>
    </row>
    <row r="446" spans="1:5" x14ac:dyDescent="0.25">
      <c r="A446" s="19">
        <v>4191</v>
      </c>
      <c r="B446" s="20">
        <v>4</v>
      </c>
      <c r="C446" s="21" t="s">
        <v>78</v>
      </c>
      <c r="D446">
        <f t="shared" si="12"/>
        <v>5.1749999999999998</v>
      </c>
      <c r="E446">
        <f t="shared" si="13"/>
        <v>5.6750000000000007</v>
      </c>
    </row>
    <row r="447" spans="1:5" x14ac:dyDescent="0.25">
      <c r="A447" s="26">
        <v>4192</v>
      </c>
      <c r="B447" s="27">
        <v>4</v>
      </c>
      <c r="C447" s="28" t="s">
        <v>78</v>
      </c>
      <c r="D447">
        <f t="shared" si="12"/>
        <v>5.1749999999999998</v>
      </c>
      <c r="E447">
        <f t="shared" si="13"/>
        <v>5.6750000000000007</v>
      </c>
    </row>
    <row r="448" spans="1:5" x14ac:dyDescent="0.25">
      <c r="A448" s="19">
        <v>4193</v>
      </c>
      <c r="B448" s="20">
        <v>1</v>
      </c>
      <c r="C448" s="21" t="s">
        <v>76</v>
      </c>
      <c r="D448">
        <f t="shared" si="12"/>
        <v>13.25</v>
      </c>
      <c r="E448">
        <f t="shared" si="13"/>
        <v>13.649999999999999</v>
      </c>
    </row>
    <row r="449" spans="1:5" x14ac:dyDescent="0.25">
      <c r="A449" s="26">
        <v>4194</v>
      </c>
      <c r="B449" s="27">
        <v>1</v>
      </c>
      <c r="C449" s="28" t="s">
        <v>76</v>
      </c>
      <c r="D449">
        <f t="shared" si="12"/>
        <v>13.25</v>
      </c>
      <c r="E449">
        <f t="shared" si="13"/>
        <v>13.649999999999999</v>
      </c>
    </row>
    <row r="450" spans="1:5" x14ac:dyDescent="0.25">
      <c r="A450" s="19">
        <v>4500</v>
      </c>
      <c r="B450" s="20">
        <v>1</v>
      </c>
      <c r="C450" s="21" t="s">
        <v>76</v>
      </c>
      <c r="D450">
        <f t="shared" si="12"/>
        <v>13.25</v>
      </c>
      <c r="E450">
        <f t="shared" si="13"/>
        <v>13.649999999999999</v>
      </c>
    </row>
    <row r="451" spans="1:5" x14ac:dyDescent="0.25">
      <c r="A451" s="26">
        <v>4501</v>
      </c>
      <c r="B451" s="27">
        <v>1</v>
      </c>
      <c r="C451" s="28" t="s">
        <v>76</v>
      </c>
      <c r="D451">
        <f t="shared" ref="D451:D514" si="14">VLOOKUP(B451,$N$2:$O$5,2,FALSE)</f>
        <v>13.25</v>
      </c>
      <c r="E451">
        <f t="shared" ref="E451:E514" si="15">VLOOKUP(B451,$N$2:$P$5,3,FALSE)</f>
        <v>13.649999999999999</v>
      </c>
    </row>
    <row r="452" spans="1:5" x14ac:dyDescent="0.25">
      <c r="A452" s="19">
        <v>4502</v>
      </c>
      <c r="B452" s="20">
        <v>4</v>
      </c>
      <c r="C452" s="21" t="s">
        <v>78</v>
      </c>
      <c r="D452">
        <f t="shared" si="14"/>
        <v>5.1749999999999998</v>
      </c>
      <c r="E452">
        <f t="shared" si="15"/>
        <v>5.6750000000000007</v>
      </c>
    </row>
    <row r="453" spans="1:5" x14ac:dyDescent="0.25">
      <c r="A453" s="26">
        <v>4504</v>
      </c>
      <c r="B453" s="27">
        <v>1</v>
      </c>
      <c r="C453" s="28" t="s">
        <v>76</v>
      </c>
      <c r="D453">
        <f t="shared" si="14"/>
        <v>13.25</v>
      </c>
      <c r="E453">
        <f t="shared" si="15"/>
        <v>13.649999999999999</v>
      </c>
    </row>
    <row r="454" spans="1:5" x14ac:dyDescent="0.25">
      <c r="A454" s="19">
        <v>4505</v>
      </c>
      <c r="B454" s="20">
        <v>1</v>
      </c>
      <c r="C454" s="21" t="s">
        <v>76</v>
      </c>
      <c r="D454">
        <f t="shared" si="14"/>
        <v>13.25</v>
      </c>
      <c r="E454">
        <f t="shared" si="15"/>
        <v>13.649999999999999</v>
      </c>
    </row>
    <row r="455" spans="1:5" x14ac:dyDescent="0.25">
      <c r="A455" s="26">
        <v>4506</v>
      </c>
      <c r="B455" s="27">
        <v>2</v>
      </c>
      <c r="C455" s="28" t="s">
        <v>77</v>
      </c>
      <c r="D455">
        <f t="shared" si="14"/>
        <v>12.049999999999999</v>
      </c>
      <c r="E455">
        <f t="shared" si="15"/>
        <v>12.574999999999999</v>
      </c>
    </row>
    <row r="456" spans="1:5" x14ac:dyDescent="0.25">
      <c r="A456" s="19">
        <v>4507</v>
      </c>
      <c r="B456" s="20">
        <v>1</v>
      </c>
      <c r="C456" s="21" t="s">
        <v>76</v>
      </c>
      <c r="D456">
        <f t="shared" si="14"/>
        <v>13.25</v>
      </c>
      <c r="E456">
        <f t="shared" si="15"/>
        <v>13.649999999999999</v>
      </c>
    </row>
    <row r="457" spans="1:5" x14ac:dyDescent="0.25">
      <c r="A457" s="26">
        <v>4509</v>
      </c>
      <c r="B457" s="27">
        <v>1</v>
      </c>
      <c r="C457" s="28" t="s">
        <v>76</v>
      </c>
      <c r="D457">
        <f t="shared" si="14"/>
        <v>13.25</v>
      </c>
      <c r="E457">
        <f t="shared" si="15"/>
        <v>13.649999999999999</v>
      </c>
    </row>
    <row r="458" spans="1:5" x14ac:dyDescent="0.25">
      <c r="A458" s="19">
        <v>4510</v>
      </c>
      <c r="B458" s="20">
        <v>1</v>
      </c>
      <c r="C458" s="21" t="s">
        <v>76</v>
      </c>
      <c r="D458">
        <f t="shared" si="14"/>
        <v>13.25</v>
      </c>
      <c r="E458">
        <f t="shared" si="15"/>
        <v>13.649999999999999</v>
      </c>
    </row>
    <row r="459" spans="1:5" x14ac:dyDescent="0.25">
      <c r="A459" s="26">
        <v>4520</v>
      </c>
      <c r="B459" s="27">
        <v>4</v>
      </c>
      <c r="C459" s="28" t="s">
        <v>78</v>
      </c>
      <c r="D459">
        <f t="shared" si="14"/>
        <v>5.1749999999999998</v>
      </c>
      <c r="E459">
        <f t="shared" si="15"/>
        <v>5.6750000000000007</v>
      </c>
    </row>
    <row r="460" spans="1:5" x14ac:dyDescent="0.25">
      <c r="A460" s="19">
        <v>4521</v>
      </c>
      <c r="B460" s="20">
        <v>4</v>
      </c>
      <c r="C460" s="21" t="s">
        <v>78</v>
      </c>
      <c r="D460">
        <f t="shared" si="14"/>
        <v>5.1749999999999998</v>
      </c>
      <c r="E460">
        <f t="shared" si="15"/>
        <v>5.6750000000000007</v>
      </c>
    </row>
    <row r="461" spans="1:5" x14ac:dyDescent="0.25">
      <c r="A461" s="26">
        <v>4522</v>
      </c>
      <c r="B461" s="27">
        <v>1</v>
      </c>
      <c r="C461" s="28" t="s">
        <v>76</v>
      </c>
      <c r="D461">
        <f t="shared" si="14"/>
        <v>13.25</v>
      </c>
      <c r="E461">
        <f t="shared" si="15"/>
        <v>13.649999999999999</v>
      </c>
    </row>
    <row r="462" spans="1:5" x14ac:dyDescent="0.25">
      <c r="A462" s="19">
        <v>4523</v>
      </c>
      <c r="B462" s="20">
        <v>4</v>
      </c>
      <c r="C462" s="21" t="s">
        <v>78</v>
      </c>
      <c r="D462">
        <f t="shared" si="14"/>
        <v>5.1749999999999998</v>
      </c>
      <c r="E462">
        <f t="shared" si="15"/>
        <v>5.6750000000000007</v>
      </c>
    </row>
    <row r="463" spans="1:5" x14ac:dyDescent="0.25">
      <c r="A463" s="26">
        <v>4524</v>
      </c>
      <c r="B463" s="27">
        <v>4</v>
      </c>
      <c r="C463" s="28" t="s">
        <v>78</v>
      </c>
      <c r="D463">
        <f t="shared" si="14"/>
        <v>5.1749999999999998</v>
      </c>
      <c r="E463">
        <f t="shared" si="15"/>
        <v>5.6750000000000007</v>
      </c>
    </row>
    <row r="464" spans="1:5" x14ac:dyDescent="0.25">
      <c r="A464" s="19">
        <v>4525</v>
      </c>
      <c r="B464" s="20">
        <v>4</v>
      </c>
      <c r="C464" s="21" t="s">
        <v>78</v>
      </c>
      <c r="D464">
        <f t="shared" si="14"/>
        <v>5.1749999999999998</v>
      </c>
      <c r="E464">
        <f t="shared" si="15"/>
        <v>5.6750000000000007</v>
      </c>
    </row>
    <row r="465" spans="1:5" x14ac:dyDescent="0.25">
      <c r="A465" s="26">
        <v>4527</v>
      </c>
      <c r="B465" s="27">
        <v>4</v>
      </c>
      <c r="C465" s="28" t="s">
        <v>78</v>
      </c>
      <c r="D465">
        <f t="shared" si="14"/>
        <v>5.1749999999999998</v>
      </c>
      <c r="E465">
        <f t="shared" si="15"/>
        <v>5.6750000000000007</v>
      </c>
    </row>
    <row r="466" spans="1:5" x14ac:dyDescent="0.25">
      <c r="A466" s="19">
        <v>4528</v>
      </c>
      <c r="B466" s="20">
        <v>4</v>
      </c>
      <c r="C466" s="21" t="s">
        <v>78</v>
      </c>
      <c r="D466">
        <f t="shared" si="14"/>
        <v>5.1749999999999998</v>
      </c>
      <c r="E466">
        <f t="shared" si="15"/>
        <v>5.6750000000000007</v>
      </c>
    </row>
    <row r="467" spans="1:5" x14ac:dyDescent="0.25">
      <c r="A467" s="26">
        <v>4529</v>
      </c>
      <c r="B467" s="27">
        <v>4</v>
      </c>
      <c r="C467" s="28" t="s">
        <v>78</v>
      </c>
      <c r="D467">
        <f t="shared" si="14"/>
        <v>5.1749999999999998</v>
      </c>
      <c r="E467">
        <f t="shared" si="15"/>
        <v>5.6750000000000007</v>
      </c>
    </row>
    <row r="468" spans="1:5" x14ac:dyDescent="0.25">
      <c r="A468" s="19">
        <v>4530</v>
      </c>
      <c r="B468" s="20">
        <v>1</v>
      </c>
      <c r="C468" s="21" t="s">
        <v>76</v>
      </c>
      <c r="D468">
        <f t="shared" si="14"/>
        <v>13.25</v>
      </c>
      <c r="E468">
        <f t="shared" si="15"/>
        <v>13.649999999999999</v>
      </c>
    </row>
    <row r="469" spans="1:5" x14ac:dyDescent="0.25">
      <c r="A469" s="26">
        <v>4531</v>
      </c>
      <c r="B469" s="27">
        <v>4</v>
      </c>
      <c r="C469" s="28" t="s">
        <v>78</v>
      </c>
      <c r="D469">
        <f t="shared" si="14"/>
        <v>5.1749999999999998</v>
      </c>
      <c r="E469">
        <f t="shared" si="15"/>
        <v>5.6750000000000007</v>
      </c>
    </row>
    <row r="470" spans="1:5" x14ac:dyDescent="0.25">
      <c r="A470" s="19">
        <v>4532</v>
      </c>
      <c r="B470" s="20">
        <v>4</v>
      </c>
      <c r="C470" s="21" t="s">
        <v>78</v>
      </c>
      <c r="D470">
        <f t="shared" si="14"/>
        <v>5.1749999999999998</v>
      </c>
      <c r="E470">
        <f t="shared" si="15"/>
        <v>5.6750000000000007</v>
      </c>
    </row>
    <row r="471" spans="1:5" x14ac:dyDescent="0.25">
      <c r="A471" s="26">
        <v>4533</v>
      </c>
      <c r="B471" s="27">
        <v>4</v>
      </c>
      <c r="C471" s="28" t="s">
        <v>78</v>
      </c>
      <c r="D471">
        <f t="shared" si="14"/>
        <v>5.1749999999999998</v>
      </c>
      <c r="E471">
        <f t="shared" si="15"/>
        <v>5.6750000000000007</v>
      </c>
    </row>
    <row r="472" spans="1:5" x14ac:dyDescent="0.25">
      <c r="A472" s="19">
        <v>4534</v>
      </c>
      <c r="B472" s="20">
        <v>4</v>
      </c>
      <c r="C472" s="21" t="s">
        <v>78</v>
      </c>
      <c r="D472">
        <f t="shared" si="14"/>
        <v>5.1749999999999998</v>
      </c>
      <c r="E472">
        <f t="shared" si="15"/>
        <v>5.6750000000000007</v>
      </c>
    </row>
    <row r="473" spans="1:5" x14ac:dyDescent="0.25">
      <c r="A473" s="26">
        <v>4540</v>
      </c>
      <c r="B473" s="27">
        <v>1</v>
      </c>
      <c r="C473" s="28" t="s">
        <v>76</v>
      </c>
      <c r="D473">
        <f t="shared" si="14"/>
        <v>13.25</v>
      </c>
      <c r="E473">
        <f t="shared" si="15"/>
        <v>13.649999999999999</v>
      </c>
    </row>
    <row r="474" spans="1:5" x14ac:dyDescent="0.25">
      <c r="A474" s="19">
        <v>4541</v>
      </c>
      <c r="B474" s="20">
        <v>1</v>
      </c>
      <c r="C474" s="21" t="s">
        <v>76</v>
      </c>
      <c r="D474">
        <f t="shared" si="14"/>
        <v>13.25</v>
      </c>
      <c r="E474">
        <f t="shared" si="15"/>
        <v>13.649999999999999</v>
      </c>
    </row>
    <row r="475" spans="1:5" x14ac:dyDescent="0.25">
      <c r="A475" s="26">
        <v>4542</v>
      </c>
      <c r="B475" s="27">
        <v>1</v>
      </c>
      <c r="C475" s="28" t="s">
        <v>76</v>
      </c>
      <c r="D475">
        <f t="shared" si="14"/>
        <v>13.25</v>
      </c>
      <c r="E475">
        <f t="shared" si="15"/>
        <v>13.649999999999999</v>
      </c>
    </row>
    <row r="476" spans="1:5" x14ac:dyDescent="0.25">
      <c r="A476" s="19">
        <v>4543</v>
      </c>
      <c r="B476" s="20">
        <v>2</v>
      </c>
      <c r="C476" s="21" t="s">
        <v>77</v>
      </c>
      <c r="D476">
        <f t="shared" si="14"/>
        <v>12.049999999999999</v>
      </c>
      <c r="E476">
        <f t="shared" si="15"/>
        <v>12.574999999999999</v>
      </c>
    </row>
    <row r="477" spans="1:5" x14ac:dyDescent="0.25">
      <c r="A477" s="26">
        <v>4544</v>
      </c>
      <c r="B477" s="27">
        <v>2</v>
      </c>
      <c r="C477" s="28" t="s">
        <v>77</v>
      </c>
      <c r="D477">
        <f t="shared" si="14"/>
        <v>12.049999999999999</v>
      </c>
      <c r="E477">
        <f t="shared" si="15"/>
        <v>12.574999999999999</v>
      </c>
    </row>
    <row r="478" spans="1:5" x14ac:dyDescent="0.25">
      <c r="A478" s="19">
        <v>4545</v>
      </c>
      <c r="B478" s="20">
        <v>1</v>
      </c>
      <c r="C478" s="21" t="s">
        <v>76</v>
      </c>
      <c r="D478">
        <f t="shared" si="14"/>
        <v>13.25</v>
      </c>
      <c r="E478">
        <f t="shared" si="15"/>
        <v>13.649999999999999</v>
      </c>
    </row>
    <row r="479" spans="1:5" x14ac:dyDescent="0.25">
      <c r="A479" s="26">
        <v>4546</v>
      </c>
      <c r="B479" s="27">
        <v>2</v>
      </c>
      <c r="C479" s="28" t="s">
        <v>77</v>
      </c>
      <c r="D479">
        <f t="shared" si="14"/>
        <v>12.049999999999999</v>
      </c>
      <c r="E479">
        <f t="shared" si="15"/>
        <v>12.574999999999999</v>
      </c>
    </row>
    <row r="480" spans="1:5" x14ac:dyDescent="0.25">
      <c r="A480" s="19">
        <v>4547</v>
      </c>
      <c r="B480" s="20">
        <v>1</v>
      </c>
      <c r="C480" s="21" t="s">
        <v>76</v>
      </c>
      <c r="D480">
        <f t="shared" si="14"/>
        <v>13.25</v>
      </c>
      <c r="E480">
        <f t="shared" si="15"/>
        <v>13.649999999999999</v>
      </c>
    </row>
    <row r="481" spans="1:5" x14ac:dyDescent="0.25">
      <c r="A481" s="26">
        <v>4549</v>
      </c>
      <c r="B481" s="27">
        <v>1</v>
      </c>
      <c r="C481" s="28" t="s">
        <v>76</v>
      </c>
      <c r="D481">
        <f t="shared" si="14"/>
        <v>13.25</v>
      </c>
      <c r="E481">
        <f t="shared" si="15"/>
        <v>13.649999999999999</v>
      </c>
    </row>
    <row r="482" spans="1:5" x14ac:dyDescent="0.25">
      <c r="A482" s="19">
        <v>4550</v>
      </c>
      <c r="B482" s="20">
        <v>1</v>
      </c>
      <c r="C482" s="21" t="s">
        <v>76</v>
      </c>
      <c r="D482">
        <f t="shared" si="14"/>
        <v>13.25</v>
      </c>
      <c r="E482">
        <f t="shared" si="15"/>
        <v>13.649999999999999</v>
      </c>
    </row>
    <row r="483" spans="1:5" x14ac:dyDescent="0.25">
      <c r="A483" s="26">
        <v>4551</v>
      </c>
      <c r="B483" s="27">
        <v>1</v>
      </c>
      <c r="C483" s="28" t="s">
        <v>76</v>
      </c>
      <c r="D483">
        <f t="shared" si="14"/>
        <v>13.25</v>
      </c>
      <c r="E483">
        <f t="shared" si="15"/>
        <v>13.649999999999999</v>
      </c>
    </row>
    <row r="484" spans="1:5" x14ac:dyDescent="0.25">
      <c r="A484" s="19">
        <v>4560</v>
      </c>
      <c r="B484" s="20">
        <v>2</v>
      </c>
      <c r="C484" s="21" t="s">
        <v>77</v>
      </c>
      <c r="D484">
        <f t="shared" si="14"/>
        <v>12.049999999999999</v>
      </c>
      <c r="E484">
        <f t="shared" si="15"/>
        <v>12.574999999999999</v>
      </c>
    </row>
    <row r="485" spans="1:5" x14ac:dyDescent="0.25">
      <c r="A485" s="26">
        <v>4561</v>
      </c>
      <c r="B485" s="27">
        <v>2</v>
      </c>
      <c r="C485" s="28" t="s">
        <v>77</v>
      </c>
      <c r="D485">
        <f t="shared" si="14"/>
        <v>12.049999999999999</v>
      </c>
      <c r="E485">
        <f t="shared" si="15"/>
        <v>12.574999999999999</v>
      </c>
    </row>
    <row r="486" spans="1:5" x14ac:dyDescent="0.25">
      <c r="A486" s="19">
        <v>4562</v>
      </c>
      <c r="B486" s="20">
        <v>2</v>
      </c>
      <c r="C486" s="21" t="s">
        <v>77</v>
      </c>
      <c r="D486">
        <f t="shared" si="14"/>
        <v>12.049999999999999</v>
      </c>
      <c r="E486">
        <f t="shared" si="15"/>
        <v>12.574999999999999</v>
      </c>
    </row>
    <row r="487" spans="1:5" x14ac:dyDescent="0.25">
      <c r="A487" s="26">
        <v>4563</v>
      </c>
      <c r="B487" s="27">
        <v>2</v>
      </c>
      <c r="C487" s="28" t="s">
        <v>77</v>
      </c>
      <c r="D487">
        <f t="shared" si="14"/>
        <v>12.049999999999999</v>
      </c>
      <c r="E487">
        <f t="shared" si="15"/>
        <v>12.574999999999999</v>
      </c>
    </row>
    <row r="488" spans="1:5" x14ac:dyDescent="0.25">
      <c r="A488" s="19">
        <v>4564</v>
      </c>
      <c r="B488" s="20">
        <v>1</v>
      </c>
      <c r="C488" s="21" t="s">
        <v>76</v>
      </c>
      <c r="D488">
        <f t="shared" si="14"/>
        <v>13.25</v>
      </c>
      <c r="E488">
        <f t="shared" si="15"/>
        <v>13.649999999999999</v>
      </c>
    </row>
    <row r="489" spans="1:5" x14ac:dyDescent="0.25">
      <c r="A489" s="26">
        <v>4565</v>
      </c>
      <c r="B489" s="27">
        <v>2</v>
      </c>
      <c r="C489" s="28" t="s">
        <v>77</v>
      </c>
      <c r="D489">
        <f t="shared" si="14"/>
        <v>12.049999999999999</v>
      </c>
      <c r="E489">
        <f t="shared" si="15"/>
        <v>12.574999999999999</v>
      </c>
    </row>
    <row r="490" spans="1:5" x14ac:dyDescent="0.25">
      <c r="A490" s="19">
        <v>4566</v>
      </c>
      <c r="B490" s="20">
        <v>2</v>
      </c>
      <c r="C490" s="21" t="s">
        <v>77</v>
      </c>
      <c r="D490">
        <f t="shared" si="14"/>
        <v>12.049999999999999</v>
      </c>
      <c r="E490">
        <f t="shared" si="15"/>
        <v>12.574999999999999</v>
      </c>
    </row>
    <row r="491" spans="1:5" x14ac:dyDescent="0.25">
      <c r="A491" s="26">
        <v>4569</v>
      </c>
      <c r="B491" s="27">
        <v>2</v>
      </c>
      <c r="C491" s="28" t="s">
        <v>77</v>
      </c>
      <c r="D491">
        <f t="shared" si="14"/>
        <v>12.049999999999999</v>
      </c>
      <c r="E491">
        <f t="shared" si="15"/>
        <v>12.574999999999999</v>
      </c>
    </row>
    <row r="492" spans="1:5" x14ac:dyDescent="0.25">
      <c r="A492" s="19">
        <v>4600</v>
      </c>
      <c r="B492" s="20">
        <v>4</v>
      </c>
      <c r="C492" s="21" t="s">
        <v>78</v>
      </c>
      <c r="D492">
        <f t="shared" si="14"/>
        <v>5.1749999999999998</v>
      </c>
      <c r="E492">
        <f t="shared" si="15"/>
        <v>5.6750000000000007</v>
      </c>
    </row>
    <row r="493" spans="1:5" x14ac:dyDescent="0.25">
      <c r="A493" s="26">
        <v>4601</v>
      </c>
      <c r="B493" s="27">
        <v>1</v>
      </c>
      <c r="C493" s="28" t="s">
        <v>76</v>
      </c>
      <c r="D493">
        <f t="shared" si="14"/>
        <v>13.25</v>
      </c>
      <c r="E493">
        <f t="shared" si="15"/>
        <v>13.649999999999999</v>
      </c>
    </row>
    <row r="494" spans="1:5" x14ac:dyDescent="0.25">
      <c r="A494" s="19">
        <v>4602</v>
      </c>
      <c r="B494" s="20">
        <v>1</v>
      </c>
      <c r="C494" s="21" t="s">
        <v>76</v>
      </c>
      <c r="D494">
        <f t="shared" si="14"/>
        <v>13.25</v>
      </c>
      <c r="E494">
        <f t="shared" si="15"/>
        <v>13.649999999999999</v>
      </c>
    </row>
    <row r="495" spans="1:5" x14ac:dyDescent="0.25">
      <c r="A495" s="26">
        <v>4603</v>
      </c>
      <c r="B495" s="27">
        <v>1</v>
      </c>
      <c r="C495" s="28" t="s">
        <v>76</v>
      </c>
      <c r="D495">
        <f t="shared" si="14"/>
        <v>13.25</v>
      </c>
      <c r="E495">
        <f t="shared" si="15"/>
        <v>13.649999999999999</v>
      </c>
    </row>
    <row r="496" spans="1:5" x14ac:dyDescent="0.25">
      <c r="A496" s="19">
        <v>4604</v>
      </c>
      <c r="B496" s="20">
        <v>4</v>
      </c>
      <c r="C496" s="21" t="s">
        <v>78</v>
      </c>
      <c r="D496">
        <f t="shared" si="14"/>
        <v>5.1749999999999998</v>
      </c>
      <c r="E496">
        <f t="shared" si="15"/>
        <v>5.6750000000000007</v>
      </c>
    </row>
    <row r="497" spans="1:5" x14ac:dyDescent="0.25">
      <c r="A497" s="26">
        <v>4605</v>
      </c>
      <c r="B497" s="27">
        <v>1</v>
      </c>
      <c r="C497" s="28" t="s">
        <v>76</v>
      </c>
      <c r="D497">
        <f t="shared" si="14"/>
        <v>13.25</v>
      </c>
      <c r="E497">
        <f t="shared" si="15"/>
        <v>13.649999999999999</v>
      </c>
    </row>
    <row r="498" spans="1:5" x14ac:dyDescent="0.25">
      <c r="A498" s="19">
        <v>4606</v>
      </c>
      <c r="B498" s="20">
        <v>1</v>
      </c>
      <c r="C498" s="21" t="s">
        <v>76</v>
      </c>
      <c r="D498">
        <f t="shared" si="14"/>
        <v>13.25</v>
      </c>
      <c r="E498">
        <f t="shared" si="15"/>
        <v>13.649999999999999</v>
      </c>
    </row>
    <row r="499" spans="1:5" x14ac:dyDescent="0.25">
      <c r="A499" s="26">
        <v>4607</v>
      </c>
      <c r="B499" s="27">
        <v>4</v>
      </c>
      <c r="C499" s="28" t="s">
        <v>78</v>
      </c>
      <c r="D499">
        <f t="shared" si="14"/>
        <v>5.1749999999999998</v>
      </c>
      <c r="E499">
        <f t="shared" si="15"/>
        <v>5.6750000000000007</v>
      </c>
    </row>
    <row r="500" spans="1:5" x14ac:dyDescent="0.25">
      <c r="A500" s="19">
        <v>4620</v>
      </c>
      <c r="B500" s="20">
        <v>4</v>
      </c>
      <c r="C500" s="21" t="s">
        <v>78</v>
      </c>
      <c r="D500">
        <f t="shared" si="14"/>
        <v>5.1749999999999998</v>
      </c>
      <c r="E500">
        <f t="shared" si="15"/>
        <v>5.6750000000000007</v>
      </c>
    </row>
    <row r="501" spans="1:5" x14ac:dyDescent="0.25">
      <c r="A501" s="26">
        <v>4630</v>
      </c>
      <c r="B501" s="27">
        <v>4</v>
      </c>
      <c r="C501" s="28" t="s">
        <v>78</v>
      </c>
      <c r="D501">
        <f t="shared" si="14"/>
        <v>5.1749999999999998</v>
      </c>
      <c r="E501">
        <f t="shared" si="15"/>
        <v>5.6750000000000007</v>
      </c>
    </row>
    <row r="502" spans="1:5" x14ac:dyDescent="0.25">
      <c r="A502" s="19">
        <v>4631</v>
      </c>
      <c r="B502" s="20">
        <v>4</v>
      </c>
      <c r="C502" s="21" t="s">
        <v>78</v>
      </c>
      <c r="D502">
        <f t="shared" si="14"/>
        <v>5.1749999999999998</v>
      </c>
      <c r="E502">
        <f t="shared" si="15"/>
        <v>5.6750000000000007</v>
      </c>
    </row>
    <row r="503" spans="1:5" x14ac:dyDescent="0.25">
      <c r="A503" s="26">
        <v>4632</v>
      </c>
      <c r="B503" s="27">
        <v>4</v>
      </c>
      <c r="C503" s="28" t="s">
        <v>78</v>
      </c>
      <c r="D503">
        <f t="shared" si="14"/>
        <v>5.1749999999999998</v>
      </c>
      <c r="E503">
        <f t="shared" si="15"/>
        <v>5.6750000000000007</v>
      </c>
    </row>
    <row r="504" spans="1:5" x14ac:dyDescent="0.25">
      <c r="A504" s="19">
        <v>4633</v>
      </c>
      <c r="B504" s="20">
        <v>4</v>
      </c>
      <c r="C504" s="21" t="s">
        <v>78</v>
      </c>
      <c r="D504">
        <f t="shared" si="14"/>
        <v>5.1749999999999998</v>
      </c>
      <c r="E504">
        <f t="shared" si="15"/>
        <v>5.6750000000000007</v>
      </c>
    </row>
    <row r="505" spans="1:5" x14ac:dyDescent="0.25">
      <c r="A505" s="26">
        <v>4636</v>
      </c>
      <c r="B505" s="27">
        <v>4</v>
      </c>
      <c r="C505" s="28" t="s">
        <v>78</v>
      </c>
      <c r="D505">
        <f t="shared" si="14"/>
        <v>5.1749999999999998</v>
      </c>
      <c r="E505">
        <f t="shared" si="15"/>
        <v>5.6750000000000007</v>
      </c>
    </row>
    <row r="506" spans="1:5" x14ac:dyDescent="0.25">
      <c r="A506" s="19">
        <v>4640</v>
      </c>
      <c r="B506" s="20">
        <v>4</v>
      </c>
      <c r="C506" s="21" t="s">
        <v>78</v>
      </c>
      <c r="D506">
        <f t="shared" si="14"/>
        <v>5.1749999999999998</v>
      </c>
      <c r="E506">
        <f t="shared" si="15"/>
        <v>5.6750000000000007</v>
      </c>
    </row>
    <row r="507" spans="1:5" x14ac:dyDescent="0.25">
      <c r="A507" s="26">
        <v>4645</v>
      </c>
      <c r="B507" s="27">
        <v>4</v>
      </c>
      <c r="C507" s="28" t="s">
        <v>78</v>
      </c>
      <c r="D507">
        <f t="shared" si="14"/>
        <v>5.1749999999999998</v>
      </c>
      <c r="E507">
        <f t="shared" si="15"/>
        <v>5.6750000000000007</v>
      </c>
    </row>
    <row r="508" spans="1:5" x14ac:dyDescent="0.25">
      <c r="A508" s="19">
        <v>4651</v>
      </c>
      <c r="B508" s="20">
        <v>4</v>
      </c>
      <c r="C508" s="21" t="s">
        <v>78</v>
      </c>
      <c r="D508">
        <f t="shared" si="14"/>
        <v>5.1749999999999998</v>
      </c>
      <c r="E508">
        <f t="shared" si="15"/>
        <v>5.6750000000000007</v>
      </c>
    </row>
    <row r="509" spans="1:5" x14ac:dyDescent="0.25">
      <c r="A509" s="26">
        <v>4652</v>
      </c>
      <c r="B509" s="27">
        <v>4</v>
      </c>
      <c r="C509" s="28" t="s">
        <v>78</v>
      </c>
      <c r="D509">
        <f t="shared" si="14"/>
        <v>5.1749999999999998</v>
      </c>
      <c r="E509">
        <f t="shared" si="15"/>
        <v>5.6750000000000007</v>
      </c>
    </row>
    <row r="510" spans="1:5" x14ac:dyDescent="0.25">
      <c r="A510" s="19">
        <v>4700</v>
      </c>
      <c r="B510" s="20">
        <v>1</v>
      </c>
      <c r="C510" s="21" t="s">
        <v>76</v>
      </c>
      <c r="D510">
        <f t="shared" si="14"/>
        <v>13.25</v>
      </c>
      <c r="E510">
        <f t="shared" si="15"/>
        <v>13.649999999999999</v>
      </c>
    </row>
    <row r="511" spans="1:5" x14ac:dyDescent="0.25">
      <c r="A511" s="26">
        <v>4710</v>
      </c>
      <c r="B511" s="27">
        <v>1</v>
      </c>
      <c r="C511" s="28" t="s">
        <v>76</v>
      </c>
      <c r="D511">
        <f t="shared" si="14"/>
        <v>13.25</v>
      </c>
      <c r="E511">
        <f t="shared" si="15"/>
        <v>13.649999999999999</v>
      </c>
    </row>
    <row r="512" spans="1:5" x14ac:dyDescent="0.25">
      <c r="A512" s="19">
        <v>4711</v>
      </c>
      <c r="B512" s="20">
        <v>2</v>
      </c>
      <c r="C512" s="21" t="s">
        <v>77</v>
      </c>
      <c r="D512">
        <f t="shared" si="14"/>
        <v>12.049999999999999</v>
      </c>
      <c r="E512">
        <f t="shared" si="15"/>
        <v>12.574999999999999</v>
      </c>
    </row>
    <row r="513" spans="1:5" x14ac:dyDescent="0.25">
      <c r="A513" s="26">
        <v>4712</v>
      </c>
      <c r="B513" s="27">
        <v>1</v>
      </c>
      <c r="C513" s="28" t="s">
        <v>76</v>
      </c>
      <c r="D513">
        <f t="shared" si="14"/>
        <v>13.25</v>
      </c>
      <c r="E513">
        <f t="shared" si="15"/>
        <v>13.649999999999999</v>
      </c>
    </row>
    <row r="514" spans="1:5" x14ac:dyDescent="0.25">
      <c r="A514" s="19">
        <v>4713</v>
      </c>
      <c r="B514" s="20">
        <v>1</v>
      </c>
      <c r="C514" s="21" t="s">
        <v>76</v>
      </c>
      <c r="D514">
        <f t="shared" si="14"/>
        <v>13.25</v>
      </c>
      <c r="E514">
        <f t="shared" si="15"/>
        <v>13.649999999999999</v>
      </c>
    </row>
    <row r="515" spans="1:5" x14ac:dyDescent="0.25">
      <c r="A515" s="26">
        <v>4714</v>
      </c>
      <c r="B515" s="27">
        <v>1</v>
      </c>
      <c r="C515" s="28" t="s">
        <v>76</v>
      </c>
      <c r="D515">
        <f t="shared" ref="D515:D578" si="16">VLOOKUP(B515,$N$2:$O$5,2,FALSE)</f>
        <v>13.25</v>
      </c>
      <c r="E515">
        <f t="shared" ref="E515:E578" si="17">VLOOKUP(B515,$N$2:$P$5,3,FALSE)</f>
        <v>13.649999999999999</v>
      </c>
    </row>
    <row r="516" spans="1:5" x14ac:dyDescent="0.25">
      <c r="A516" s="19">
        <v>4715</v>
      </c>
      <c r="B516" s="20">
        <v>1</v>
      </c>
      <c r="C516" s="21" t="s">
        <v>76</v>
      </c>
      <c r="D516">
        <f t="shared" si="16"/>
        <v>13.25</v>
      </c>
      <c r="E516">
        <f t="shared" si="17"/>
        <v>13.649999999999999</v>
      </c>
    </row>
    <row r="517" spans="1:5" x14ac:dyDescent="0.25">
      <c r="A517" s="26">
        <v>4716</v>
      </c>
      <c r="B517" s="27">
        <v>2</v>
      </c>
      <c r="C517" s="28" t="s">
        <v>77</v>
      </c>
      <c r="D517">
        <f t="shared" si="16"/>
        <v>12.049999999999999</v>
      </c>
      <c r="E517">
        <f t="shared" si="17"/>
        <v>12.574999999999999</v>
      </c>
    </row>
    <row r="518" spans="1:5" x14ac:dyDescent="0.25">
      <c r="A518" s="19">
        <v>4717</v>
      </c>
      <c r="B518" s="20">
        <v>1</v>
      </c>
      <c r="C518" s="21" t="s">
        <v>76</v>
      </c>
      <c r="D518">
        <f t="shared" si="16"/>
        <v>13.25</v>
      </c>
      <c r="E518">
        <f t="shared" si="17"/>
        <v>13.649999999999999</v>
      </c>
    </row>
    <row r="519" spans="1:5" x14ac:dyDescent="0.25">
      <c r="A519" s="26">
        <v>4730</v>
      </c>
      <c r="B519" s="27">
        <v>2</v>
      </c>
      <c r="C519" s="28" t="s">
        <v>77</v>
      </c>
      <c r="D519">
        <f t="shared" si="16"/>
        <v>12.049999999999999</v>
      </c>
      <c r="E519">
        <f t="shared" si="17"/>
        <v>12.574999999999999</v>
      </c>
    </row>
    <row r="520" spans="1:5" x14ac:dyDescent="0.25">
      <c r="A520" s="19">
        <v>4740</v>
      </c>
      <c r="B520" s="20">
        <v>2</v>
      </c>
      <c r="C520" s="21" t="s">
        <v>77</v>
      </c>
      <c r="D520">
        <f t="shared" si="16"/>
        <v>12.049999999999999</v>
      </c>
      <c r="E520">
        <f t="shared" si="17"/>
        <v>12.574999999999999</v>
      </c>
    </row>
    <row r="521" spans="1:5" x14ac:dyDescent="0.25">
      <c r="A521" s="26">
        <v>4741</v>
      </c>
      <c r="B521" s="27">
        <v>2</v>
      </c>
      <c r="C521" s="28" t="s">
        <v>77</v>
      </c>
      <c r="D521">
        <f t="shared" si="16"/>
        <v>12.049999999999999</v>
      </c>
      <c r="E521">
        <f t="shared" si="17"/>
        <v>12.574999999999999</v>
      </c>
    </row>
    <row r="522" spans="1:5" x14ac:dyDescent="0.25">
      <c r="A522" s="19">
        <v>4742</v>
      </c>
      <c r="B522" s="20">
        <v>2</v>
      </c>
      <c r="C522" s="21" t="s">
        <v>77</v>
      </c>
      <c r="D522">
        <f t="shared" si="16"/>
        <v>12.049999999999999</v>
      </c>
      <c r="E522">
        <f t="shared" si="17"/>
        <v>12.574999999999999</v>
      </c>
    </row>
    <row r="523" spans="1:5" x14ac:dyDescent="0.25">
      <c r="A523" s="26">
        <v>4743</v>
      </c>
      <c r="B523" s="27">
        <v>2</v>
      </c>
      <c r="C523" s="28" t="s">
        <v>77</v>
      </c>
      <c r="D523">
        <f t="shared" si="16"/>
        <v>12.049999999999999</v>
      </c>
      <c r="E523">
        <f t="shared" si="17"/>
        <v>12.574999999999999</v>
      </c>
    </row>
    <row r="524" spans="1:5" x14ac:dyDescent="0.25">
      <c r="A524" s="19">
        <v>4744</v>
      </c>
      <c r="B524" s="20">
        <v>2</v>
      </c>
      <c r="C524" s="21" t="s">
        <v>77</v>
      </c>
      <c r="D524">
        <f t="shared" si="16"/>
        <v>12.049999999999999</v>
      </c>
      <c r="E524">
        <f t="shared" si="17"/>
        <v>12.574999999999999</v>
      </c>
    </row>
    <row r="525" spans="1:5" x14ac:dyDescent="0.25">
      <c r="A525" s="26">
        <v>4746</v>
      </c>
      <c r="B525" s="27">
        <v>1</v>
      </c>
      <c r="C525" s="28" t="s">
        <v>76</v>
      </c>
      <c r="D525">
        <f t="shared" si="16"/>
        <v>13.25</v>
      </c>
      <c r="E525">
        <f t="shared" si="17"/>
        <v>13.649999999999999</v>
      </c>
    </row>
    <row r="526" spans="1:5" x14ac:dyDescent="0.25">
      <c r="A526" s="19">
        <v>4747</v>
      </c>
      <c r="B526" s="20">
        <v>2</v>
      </c>
      <c r="C526" s="21" t="s">
        <v>77</v>
      </c>
      <c r="D526">
        <f t="shared" si="16"/>
        <v>12.049999999999999</v>
      </c>
      <c r="E526">
        <f t="shared" si="17"/>
        <v>12.574999999999999</v>
      </c>
    </row>
    <row r="527" spans="1:5" x14ac:dyDescent="0.25">
      <c r="A527" s="26">
        <v>4750</v>
      </c>
      <c r="B527" s="27">
        <v>2</v>
      </c>
      <c r="C527" s="28" t="s">
        <v>77</v>
      </c>
      <c r="D527">
        <f t="shared" si="16"/>
        <v>12.049999999999999</v>
      </c>
      <c r="E527">
        <f t="shared" si="17"/>
        <v>12.574999999999999</v>
      </c>
    </row>
    <row r="528" spans="1:5" x14ac:dyDescent="0.25">
      <c r="A528" s="19">
        <v>4760</v>
      </c>
      <c r="B528" s="20">
        <v>2</v>
      </c>
      <c r="C528" s="21" t="s">
        <v>77</v>
      </c>
      <c r="D528">
        <f t="shared" si="16"/>
        <v>12.049999999999999</v>
      </c>
      <c r="E528">
        <f t="shared" si="17"/>
        <v>12.574999999999999</v>
      </c>
    </row>
    <row r="529" spans="1:5" x14ac:dyDescent="0.25">
      <c r="A529" s="26">
        <v>4770</v>
      </c>
      <c r="B529" s="27">
        <v>2</v>
      </c>
      <c r="C529" s="28" t="s">
        <v>77</v>
      </c>
      <c r="D529">
        <f t="shared" si="16"/>
        <v>12.049999999999999</v>
      </c>
      <c r="E529">
        <f t="shared" si="17"/>
        <v>12.574999999999999</v>
      </c>
    </row>
    <row r="530" spans="1:5" x14ac:dyDescent="0.25">
      <c r="A530" s="19">
        <v>4771</v>
      </c>
      <c r="B530" s="20">
        <v>2</v>
      </c>
      <c r="C530" s="21" t="s">
        <v>77</v>
      </c>
      <c r="D530">
        <f t="shared" si="16"/>
        <v>12.049999999999999</v>
      </c>
      <c r="E530">
        <f t="shared" si="17"/>
        <v>12.574999999999999</v>
      </c>
    </row>
    <row r="531" spans="1:5" x14ac:dyDescent="0.25">
      <c r="A531" s="26">
        <v>4772</v>
      </c>
      <c r="B531" s="27">
        <v>2</v>
      </c>
      <c r="C531" s="28" t="s">
        <v>77</v>
      </c>
      <c r="D531">
        <f t="shared" si="16"/>
        <v>12.049999999999999</v>
      </c>
      <c r="E531">
        <f t="shared" si="17"/>
        <v>12.574999999999999</v>
      </c>
    </row>
    <row r="532" spans="1:5" x14ac:dyDescent="0.25">
      <c r="A532" s="19">
        <v>4773</v>
      </c>
      <c r="B532" s="20">
        <v>2</v>
      </c>
      <c r="C532" s="21" t="s">
        <v>77</v>
      </c>
      <c r="D532">
        <f t="shared" si="16"/>
        <v>12.049999999999999</v>
      </c>
      <c r="E532">
        <f t="shared" si="17"/>
        <v>12.574999999999999</v>
      </c>
    </row>
    <row r="533" spans="1:5" x14ac:dyDescent="0.25">
      <c r="A533" s="26">
        <v>4774</v>
      </c>
      <c r="B533" s="27">
        <v>1</v>
      </c>
      <c r="C533" s="28" t="s">
        <v>76</v>
      </c>
      <c r="D533">
        <f t="shared" si="16"/>
        <v>13.25</v>
      </c>
      <c r="E533">
        <f t="shared" si="17"/>
        <v>13.649999999999999</v>
      </c>
    </row>
    <row r="534" spans="1:5" x14ac:dyDescent="0.25">
      <c r="A534" s="19">
        <v>4775</v>
      </c>
      <c r="B534" s="20">
        <v>2</v>
      </c>
      <c r="C534" s="21" t="s">
        <v>77</v>
      </c>
      <c r="D534">
        <f t="shared" si="16"/>
        <v>12.049999999999999</v>
      </c>
      <c r="E534">
        <f t="shared" si="17"/>
        <v>12.574999999999999</v>
      </c>
    </row>
    <row r="535" spans="1:5" x14ac:dyDescent="0.25">
      <c r="A535" s="26">
        <v>4776</v>
      </c>
      <c r="B535" s="27">
        <v>2</v>
      </c>
      <c r="C535" s="28" t="s">
        <v>77</v>
      </c>
      <c r="D535">
        <f t="shared" si="16"/>
        <v>12.049999999999999</v>
      </c>
      <c r="E535">
        <f t="shared" si="17"/>
        <v>12.574999999999999</v>
      </c>
    </row>
    <row r="536" spans="1:5" x14ac:dyDescent="0.25">
      <c r="A536" s="19">
        <v>4777</v>
      </c>
      <c r="B536" s="20">
        <v>2</v>
      </c>
      <c r="C536" s="21" t="s">
        <v>77</v>
      </c>
      <c r="D536">
        <f t="shared" si="16"/>
        <v>12.049999999999999</v>
      </c>
      <c r="E536">
        <f t="shared" si="17"/>
        <v>12.574999999999999</v>
      </c>
    </row>
    <row r="537" spans="1:5" x14ac:dyDescent="0.25">
      <c r="A537" s="26">
        <v>4778</v>
      </c>
      <c r="B537" s="27">
        <v>2</v>
      </c>
      <c r="C537" s="28" t="s">
        <v>77</v>
      </c>
      <c r="D537">
        <f t="shared" si="16"/>
        <v>12.049999999999999</v>
      </c>
      <c r="E537">
        <f t="shared" si="17"/>
        <v>12.574999999999999</v>
      </c>
    </row>
    <row r="538" spans="1:5" x14ac:dyDescent="0.25">
      <c r="A538" s="19">
        <v>4779</v>
      </c>
      <c r="B538" s="20">
        <v>2</v>
      </c>
      <c r="C538" s="21" t="s">
        <v>77</v>
      </c>
      <c r="D538">
        <f t="shared" si="16"/>
        <v>12.049999999999999</v>
      </c>
      <c r="E538">
        <f t="shared" si="17"/>
        <v>12.574999999999999</v>
      </c>
    </row>
    <row r="539" spans="1:5" x14ac:dyDescent="0.25">
      <c r="A539" s="26">
        <v>4780</v>
      </c>
      <c r="B539" s="27">
        <v>2</v>
      </c>
      <c r="C539" s="28" t="s">
        <v>77</v>
      </c>
      <c r="D539">
        <f t="shared" si="16"/>
        <v>12.049999999999999</v>
      </c>
      <c r="E539">
        <f t="shared" si="17"/>
        <v>12.574999999999999</v>
      </c>
    </row>
    <row r="540" spans="1:5" x14ac:dyDescent="0.25">
      <c r="A540" s="19">
        <v>4810</v>
      </c>
      <c r="B540" s="20">
        <v>2</v>
      </c>
      <c r="C540" s="21" t="s">
        <v>77</v>
      </c>
      <c r="D540">
        <f t="shared" si="16"/>
        <v>12.049999999999999</v>
      </c>
      <c r="E540">
        <f t="shared" si="17"/>
        <v>12.574999999999999</v>
      </c>
    </row>
    <row r="541" spans="1:5" x14ac:dyDescent="0.25">
      <c r="A541" s="26">
        <v>4814</v>
      </c>
      <c r="B541" s="27">
        <v>2</v>
      </c>
      <c r="C541" s="28" t="s">
        <v>77</v>
      </c>
      <c r="D541">
        <f t="shared" si="16"/>
        <v>12.049999999999999</v>
      </c>
      <c r="E541">
        <f t="shared" si="17"/>
        <v>12.574999999999999</v>
      </c>
    </row>
    <row r="542" spans="1:5" x14ac:dyDescent="0.25">
      <c r="A542" s="19">
        <v>4815</v>
      </c>
      <c r="B542" s="20">
        <v>2</v>
      </c>
      <c r="C542" s="21" t="s">
        <v>77</v>
      </c>
      <c r="D542">
        <f t="shared" si="16"/>
        <v>12.049999999999999</v>
      </c>
      <c r="E542">
        <f t="shared" si="17"/>
        <v>12.574999999999999</v>
      </c>
    </row>
    <row r="543" spans="1:5" x14ac:dyDescent="0.25">
      <c r="A543" s="26">
        <v>4820</v>
      </c>
      <c r="B543" s="27">
        <v>2</v>
      </c>
      <c r="C543" s="28" t="s">
        <v>77</v>
      </c>
      <c r="D543">
        <f t="shared" si="16"/>
        <v>12.049999999999999</v>
      </c>
      <c r="E543">
        <f t="shared" si="17"/>
        <v>12.574999999999999</v>
      </c>
    </row>
    <row r="544" spans="1:5" x14ac:dyDescent="0.25">
      <c r="A544" s="19">
        <v>4840</v>
      </c>
      <c r="B544" s="20">
        <v>2</v>
      </c>
      <c r="C544" s="21" t="s">
        <v>77</v>
      </c>
      <c r="D544">
        <f t="shared" si="16"/>
        <v>12.049999999999999</v>
      </c>
      <c r="E544">
        <f t="shared" si="17"/>
        <v>12.574999999999999</v>
      </c>
    </row>
    <row r="545" spans="1:5" x14ac:dyDescent="0.25">
      <c r="A545" s="26">
        <v>4842</v>
      </c>
      <c r="B545" s="27">
        <v>2</v>
      </c>
      <c r="C545" s="28" t="s">
        <v>77</v>
      </c>
      <c r="D545">
        <f t="shared" si="16"/>
        <v>12.049999999999999</v>
      </c>
      <c r="E545">
        <f t="shared" si="17"/>
        <v>12.574999999999999</v>
      </c>
    </row>
    <row r="546" spans="1:5" x14ac:dyDescent="0.25">
      <c r="A546" s="19">
        <v>4843</v>
      </c>
      <c r="B546" s="20">
        <v>2</v>
      </c>
      <c r="C546" s="21" t="s">
        <v>77</v>
      </c>
      <c r="D546">
        <f t="shared" si="16"/>
        <v>12.049999999999999</v>
      </c>
      <c r="E546">
        <f t="shared" si="17"/>
        <v>12.574999999999999</v>
      </c>
    </row>
    <row r="547" spans="1:5" x14ac:dyDescent="0.25">
      <c r="A547" s="26">
        <v>4844</v>
      </c>
      <c r="B547" s="27">
        <v>2</v>
      </c>
      <c r="C547" s="28" t="s">
        <v>77</v>
      </c>
      <c r="D547">
        <f t="shared" si="16"/>
        <v>12.049999999999999</v>
      </c>
      <c r="E547">
        <f t="shared" si="17"/>
        <v>12.574999999999999</v>
      </c>
    </row>
    <row r="548" spans="1:5" x14ac:dyDescent="0.25">
      <c r="A548" s="19">
        <v>4845</v>
      </c>
      <c r="B548" s="20">
        <v>2</v>
      </c>
      <c r="C548" s="21" t="s">
        <v>77</v>
      </c>
      <c r="D548">
        <f t="shared" si="16"/>
        <v>12.049999999999999</v>
      </c>
      <c r="E548">
        <f t="shared" si="17"/>
        <v>12.574999999999999</v>
      </c>
    </row>
    <row r="549" spans="1:5" x14ac:dyDescent="0.25">
      <c r="A549" s="26">
        <v>4846</v>
      </c>
      <c r="B549" s="27">
        <v>2</v>
      </c>
      <c r="C549" s="28" t="s">
        <v>77</v>
      </c>
      <c r="D549">
        <f t="shared" si="16"/>
        <v>12.049999999999999</v>
      </c>
      <c r="E549">
        <f t="shared" si="17"/>
        <v>12.574999999999999</v>
      </c>
    </row>
    <row r="550" spans="1:5" x14ac:dyDescent="0.25">
      <c r="A550" s="19">
        <v>4860</v>
      </c>
      <c r="B550" s="20">
        <v>2</v>
      </c>
      <c r="C550" s="21" t="s">
        <v>77</v>
      </c>
      <c r="D550">
        <f t="shared" si="16"/>
        <v>12.049999999999999</v>
      </c>
      <c r="E550">
        <f t="shared" si="17"/>
        <v>12.574999999999999</v>
      </c>
    </row>
    <row r="551" spans="1:5" x14ac:dyDescent="0.25">
      <c r="A551" s="26">
        <v>4870</v>
      </c>
      <c r="B551" s="27">
        <v>2</v>
      </c>
      <c r="C551" s="28" t="s">
        <v>77</v>
      </c>
      <c r="D551">
        <f t="shared" si="16"/>
        <v>12.049999999999999</v>
      </c>
      <c r="E551">
        <f t="shared" si="17"/>
        <v>12.574999999999999</v>
      </c>
    </row>
    <row r="552" spans="1:5" x14ac:dyDescent="0.25">
      <c r="A552" s="19">
        <v>4871</v>
      </c>
      <c r="B552" s="20">
        <v>2</v>
      </c>
      <c r="C552" s="21" t="s">
        <v>77</v>
      </c>
      <c r="D552">
        <f t="shared" si="16"/>
        <v>12.049999999999999</v>
      </c>
      <c r="E552">
        <f t="shared" si="17"/>
        <v>12.574999999999999</v>
      </c>
    </row>
    <row r="553" spans="1:5" x14ac:dyDescent="0.25">
      <c r="A553" s="26">
        <v>4872</v>
      </c>
      <c r="B553" s="27">
        <v>2</v>
      </c>
      <c r="C553" s="28" t="s">
        <v>77</v>
      </c>
      <c r="D553">
        <f t="shared" si="16"/>
        <v>12.049999999999999</v>
      </c>
      <c r="E553">
        <f t="shared" si="17"/>
        <v>12.574999999999999</v>
      </c>
    </row>
    <row r="554" spans="1:5" x14ac:dyDescent="0.25">
      <c r="A554" s="19">
        <v>4873</v>
      </c>
      <c r="B554" s="20">
        <v>2</v>
      </c>
      <c r="C554" s="21" t="s">
        <v>77</v>
      </c>
      <c r="D554">
        <f t="shared" si="16"/>
        <v>12.049999999999999</v>
      </c>
      <c r="E554">
        <f t="shared" si="17"/>
        <v>12.574999999999999</v>
      </c>
    </row>
    <row r="555" spans="1:5" x14ac:dyDescent="0.25">
      <c r="A555" s="26">
        <v>4874</v>
      </c>
      <c r="B555" s="27">
        <v>2</v>
      </c>
      <c r="C555" s="28" t="s">
        <v>77</v>
      </c>
      <c r="D555">
        <f t="shared" si="16"/>
        <v>12.049999999999999</v>
      </c>
      <c r="E555">
        <f t="shared" si="17"/>
        <v>12.574999999999999</v>
      </c>
    </row>
    <row r="556" spans="1:5" x14ac:dyDescent="0.25">
      <c r="A556" s="19">
        <v>4875</v>
      </c>
      <c r="B556" s="20">
        <v>2</v>
      </c>
      <c r="C556" s="21" t="s">
        <v>77</v>
      </c>
      <c r="D556">
        <f t="shared" si="16"/>
        <v>12.049999999999999</v>
      </c>
      <c r="E556">
        <f t="shared" si="17"/>
        <v>12.574999999999999</v>
      </c>
    </row>
    <row r="557" spans="1:5" x14ac:dyDescent="0.25">
      <c r="A557" s="26">
        <v>4876</v>
      </c>
      <c r="B557" s="27">
        <v>2</v>
      </c>
      <c r="C557" s="28" t="s">
        <v>77</v>
      </c>
      <c r="D557">
        <f t="shared" si="16"/>
        <v>12.049999999999999</v>
      </c>
      <c r="E557">
        <f t="shared" si="17"/>
        <v>12.574999999999999</v>
      </c>
    </row>
    <row r="558" spans="1:5" x14ac:dyDescent="0.25">
      <c r="A558" s="19">
        <v>4878</v>
      </c>
      <c r="B558" s="20">
        <v>2</v>
      </c>
      <c r="C558" s="21" t="s">
        <v>77</v>
      </c>
      <c r="D558">
        <f t="shared" si="16"/>
        <v>12.049999999999999</v>
      </c>
      <c r="E558">
        <f t="shared" si="17"/>
        <v>12.574999999999999</v>
      </c>
    </row>
    <row r="559" spans="1:5" x14ac:dyDescent="0.25">
      <c r="A559" s="26">
        <v>4879</v>
      </c>
      <c r="B559" s="27">
        <v>2</v>
      </c>
      <c r="C559" s="28" t="s">
        <v>77</v>
      </c>
      <c r="D559">
        <f t="shared" si="16"/>
        <v>12.049999999999999</v>
      </c>
      <c r="E559">
        <f t="shared" si="17"/>
        <v>12.574999999999999</v>
      </c>
    </row>
    <row r="560" spans="1:5" x14ac:dyDescent="0.25">
      <c r="A560" s="19">
        <v>5280</v>
      </c>
      <c r="B560" s="20">
        <v>4</v>
      </c>
      <c r="C560" s="21" t="s">
        <v>78</v>
      </c>
      <c r="D560">
        <f t="shared" si="16"/>
        <v>5.1749999999999998</v>
      </c>
      <c r="E560">
        <f t="shared" si="17"/>
        <v>5.6750000000000007</v>
      </c>
    </row>
    <row r="561" spans="1:5" x14ac:dyDescent="0.25">
      <c r="A561" s="26">
        <v>5281</v>
      </c>
      <c r="B561" s="27">
        <v>4</v>
      </c>
      <c r="C561" s="28" t="s">
        <v>78</v>
      </c>
      <c r="D561">
        <f t="shared" si="16"/>
        <v>5.1749999999999998</v>
      </c>
      <c r="E561">
        <f t="shared" si="17"/>
        <v>5.6750000000000007</v>
      </c>
    </row>
    <row r="562" spans="1:5" x14ac:dyDescent="0.25">
      <c r="A562" s="19">
        <v>5282</v>
      </c>
      <c r="B562" s="20">
        <v>4</v>
      </c>
      <c r="C562" s="21" t="s">
        <v>78</v>
      </c>
      <c r="D562">
        <f t="shared" si="16"/>
        <v>5.1749999999999998</v>
      </c>
      <c r="E562">
        <f t="shared" si="17"/>
        <v>5.6750000000000007</v>
      </c>
    </row>
    <row r="563" spans="1:5" x14ac:dyDescent="0.25">
      <c r="A563" s="26">
        <v>5283</v>
      </c>
      <c r="B563" s="27">
        <v>4</v>
      </c>
      <c r="C563" s="28" t="s">
        <v>78</v>
      </c>
      <c r="D563">
        <f t="shared" si="16"/>
        <v>5.1749999999999998</v>
      </c>
      <c r="E563">
        <f t="shared" si="17"/>
        <v>5.6750000000000007</v>
      </c>
    </row>
    <row r="564" spans="1:5" x14ac:dyDescent="0.25">
      <c r="A564" s="19">
        <v>5284</v>
      </c>
      <c r="B564" s="20">
        <v>4</v>
      </c>
      <c r="C564" s="21" t="s">
        <v>78</v>
      </c>
      <c r="D564">
        <f t="shared" si="16"/>
        <v>5.1749999999999998</v>
      </c>
      <c r="E564">
        <f t="shared" si="17"/>
        <v>5.6750000000000007</v>
      </c>
    </row>
    <row r="565" spans="1:5" x14ac:dyDescent="0.25">
      <c r="A565" s="26">
        <v>5285</v>
      </c>
      <c r="B565" s="27">
        <v>4</v>
      </c>
      <c r="C565" s="28" t="s">
        <v>78</v>
      </c>
      <c r="D565">
        <f t="shared" si="16"/>
        <v>5.1749999999999998</v>
      </c>
      <c r="E565">
        <f t="shared" si="17"/>
        <v>5.6750000000000007</v>
      </c>
    </row>
    <row r="566" spans="1:5" x14ac:dyDescent="0.25">
      <c r="A566" s="19">
        <v>5286</v>
      </c>
      <c r="B566" s="20">
        <v>4</v>
      </c>
      <c r="C566" s="21" t="s">
        <v>78</v>
      </c>
      <c r="D566">
        <f t="shared" si="16"/>
        <v>5.1749999999999998</v>
      </c>
      <c r="E566">
        <f t="shared" si="17"/>
        <v>5.6750000000000007</v>
      </c>
    </row>
    <row r="567" spans="1:5" x14ac:dyDescent="0.25">
      <c r="A567" s="26">
        <v>5288</v>
      </c>
      <c r="B567" s="27">
        <v>4</v>
      </c>
      <c r="C567" s="28" t="s">
        <v>78</v>
      </c>
      <c r="D567">
        <f t="shared" si="16"/>
        <v>5.1749999999999998</v>
      </c>
      <c r="E567">
        <f t="shared" si="17"/>
        <v>5.6750000000000007</v>
      </c>
    </row>
    <row r="568" spans="1:5" x14ac:dyDescent="0.25">
      <c r="A568" s="19">
        <v>5289</v>
      </c>
      <c r="B568" s="20">
        <v>4</v>
      </c>
      <c r="C568" s="21" t="s">
        <v>78</v>
      </c>
      <c r="D568">
        <f t="shared" si="16"/>
        <v>5.1749999999999998</v>
      </c>
      <c r="E568">
        <f t="shared" si="17"/>
        <v>5.6750000000000007</v>
      </c>
    </row>
    <row r="569" spans="1:5" x14ac:dyDescent="0.25">
      <c r="A569" s="26">
        <v>5290</v>
      </c>
      <c r="B569" s="27">
        <v>4</v>
      </c>
      <c r="C569" s="28" t="s">
        <v>78</v>
      </c>
      <c r="D569">
        <f t="shared" si="16"/>
        <v>5.1749999999999998</v>
      </c>
      <c r="E569">
        <f t="shared" si="17"/>
        <v>5.6750000000000007</v>
      </c>
    </row>
    <row r="570" spans="1:5" x14ac:dyDescent="0.25">
      <c r="A570" s="19">
        <v>5291</v>
      </c>
      <c r="B570" s="20">
        <v>4</v>
      </c>
      <c r="C570" s="21" t="s">
        <v>78</v>
      </c>
      <c r="D570">
        <f t="shared" si="16"/>
        <v>5.1749999999999998</v>
      </c>
      <c r="E570">
        <f t="shared" si="17"/>
        <v>5.6750000000000007</v>
      </c>
    </row>
    <row r="571" spans="1:5" x14ac:dyDescent="0.25">
      <c r="A571" s="26">
        <v>5292</v>
      </c>
      <c r="B571" s="27">
        <v>4</v>
      </c>
      <c r="C571" s="28" t="s">
        <v>78</v>
      </c>
      <c r="D571">
        <f t="shared" si="16"/>
        <v>5.1749999999999998</v>
      </c>
      <c r="E571">
        <f t="shared" si="17"/>
        <v>5.6750000000000007</v>
      </c>
    </row>
    <row r="572" spans="1:5" x14ac:dyDescent="0.25">
      <c r="A572" s="19">
        <v>5295</v>
      </c>
      <c r="B572" s="20">
        <v>4</v>
      </c>
      <c r="C572" s="21" t="s">
        <v>78</v>
      </c>
      <c r="D572">
        <f t="shared" si="16"/>
        <v>5.1749999999999998</v>
      </c>
      <c r="E572">
        <f t="shared" si="17"/>
        <v>5.6750000000000007</v>
      </c>
    </row>
    <row r="573" spans="1:5" x14ac:dyDescent="0.25">
      <c r="A573" s="26">
        <v>5296</v>
      </c>
      <c r="B573" s="27">
        <v>4</v>
      </c>
      <c r="C573" s="28" t="s">
        <v>78</v>
      </c>
      <c r="D573">
        <f t="shared" si="16"/>
        <v>5.1749999999999998</v>
      </c>
      <c r="E573">
        <f t="shared" si="17"/>
        <v>5.6750000000000007</v>
      </c>
    </row>
    <row r="574" spans="1:5" x14ac:dyDescent="0.25">
      <c r="A574" s="19">
        <v>5297</v>
      </c>
      <c r="B574" s="20">
        <v>4</v>
      </c>
      <c r="C574" s="21" t="s">
        <v>78</v>
      </c>
      <c r="D574">
        <f t="shared" si="16"/>
        <v>5.1749999999999998</v>
      </c>
      <c r="E574">
        <f t="shared" si="17"/>
        <v>5.6750000000000007</v>
      </c>
    </row>
    <row r="575" spans="1:5" x14ac:dyDescent="0.25">
      <c r="A575" s="26">
        <v>5320</v>
      </c>
      <c r="B575" s="27">
        <v>4</v>
      </c>
      <c r="C575" s="28" t="s">
        <v>78</v>
      </c>
      <c r="D575">
        <f t="shared" si="16"/>
        <v>5.1749999999999998</v>
      </c>
      <c r="E575">
        <f t="shared" si="17"/>
        <v>5.6750000000000007</v>
      </c>
    </row>
    <row r="576" spans="1:5" x14ac:dyDescent="0.25">
      <c r="A576" s="19">
        <v>5330</v>
      </c>
      <c r="B576" s="20">
        <v>4</v>
      </c>
      <c r="C576" s="21" t="s">
        <v>78</v>
      </c>
      <c r="D576">
        <f t="shared" si="16"/>
        <v>5.1749999999999998</v>
      </c>
      <c r="E576">
        <f t="shared" si="17"/>
        <v>5.6750000000000007</v>
      </c>
    </row>
    <row r="577" spans="1:5" x14ac:dyDescent="0.25">
      <c r="A577" s="26">
        <v>5350</v>
      </c>
      <c r="B577" s="27">
        <v>4</v>
      </c>
      <c r="C577" s="28" t="s">
        <v>78</v>
      </c>
      <c r="D577">
        <f t="shared" si="16"/>
        <v>5.1749999999999998</v>
      </c>
      <c r="E577">
        <f t="shared" si="17"/>
        <v>5.6750000000000007</v>
      </c>
    </row>
    <row r="578" spans="1:5" x14ac:dyDescent="0.25">
      <c r="A578" s="19">
        <v>5370</v>
      </c>
      <c r="B578" s="20">
        <v>4</v>
      </c>
      <c r="C578" s="21" t="s">
        <v>78</v>
      </c>
      <c r="D578">
        <f t="shared" si="16"/>
        <v>5.1749999999999998</v>
      </c>
      <c r="E578">
        <f t="shared" si="17"/>
        <v>5.6750000000000007</v>
      </c>
    </row>
    <row r="579" spans="1:5" x14ac:dyDescent="0.25">
      <c r="A579" s="26">
        <v>5380</v>
      </c>
      <c r="B579" s="27">
        <v>4</v>
      </c>
      <c r="C579" s="28" t="s">
        <v>78</v>
      </c>
      <c r="D579">
        <f t="shared" ref="D579:D642" si="18">VLOOKUP(B579,$N$2:$O$5,2,FALSE)</f>
        <v>5.1749999999999998</v>
      </c>
      <c r="E579">
        <f t="shared" ref="E579:E642" si="19">VLOOKUP(B579,$N$2:$P$5,3,FALSE)</f>
        <v>5.6750000000000007</v>
      </c>
    </row>
    <row r="580" spans="1:5" x14ac:dyDescent="0.25">
      <c r="A580" s="19">
        <v>5390</v>
      </c>
      <c r="B580" s="20">
        <v>4</v>
      </c>
      <c r="C580" s="21" t="s">
        <v>78</v>
      </c>
      <c r="D580">
        <f t="shared" si="18"/>
        <v>5.1749999999999998</v>
      </c>
      <c r="E580">
        <f t="shared" si="19"/>
        <v>5.6750000000000007</v>
      </c>
    </row>
    <row r="581" spans="1:5" x14ac:dyDescent="0.25">
      <c r="A581" s="26">
        <v>5500</v>
      </c>
      <c r="B581" s="27">
        <v>3</v>
      </c>
      <c r="C581" s="28" t="s">
        <v>62</v>
      </c>
      <c r="D581">
        <f t="shared" si="18"/>
        <v>10.65</v>
      </c>
      <c r="E581">
        <f t="shared" si="19"/>
        <v>11.1</v>
      </c>
    </row>
    <row r="582" spans="1:5" x14ac:dyDescent="0.25">
      <c r="A582" s="19">
        <v>5510</v>
      </c>
      <c r="B582" s="20">
        <v>3</v>
      </c>
      <c r="C582" s="21" t="s">
        <v>62</v>
      </c>
      <c r="D582">
        <f t="shared" si="18"/>
        <v>10.65</v>
      </c>
      <c r="E582">
        <f t="shared" si="19"/>
        <v>11.1</v>
      </c>
    </row>
    <row r="583" spans="1:5" x14ac:dyDescent="0.25">
      <c r="A583" s="26">
        <v>5521</v>
      </c>
      <c r="B583" s="27">
        <v>3</v>
      </c>
      <c r="C583" s="28" t="s">
        <v>62</v>
      </c>
      <c r="D583">
        <f t="shared" si="18"/>
        <v>10.65</v>
      </c>
      <c r="E583">
        <f t="shared" si="19"/>
        <v>11.1</v>
      </c>
    </row>
    <row r="584" spans="1:5" x14ac:dyDescent="0.25">
      <c r="A584" s="19">
        <v>5563</v>
      </c>
      <c r="B584" s="20">
        <v>3</v>
      </c>
      <c r="C584" s="21" t="s">
        <v>62</v>
      </c>
      <c r="D584">
        <f t="shared" si="18"/>
        <v>10.65</v>
      </c>
      <c r="E584">
        <f t="shared" si="19"/>
        <v>11.1</v>
      </c>
    </row>
    <row r="585" spans="1:5" x14ac:dyDescent="0.25">
      <c r="A585" s="26">
        <v>6010</v>
      </c>
      <c r="B585" s="27">
        <v>4</v>
      </c>
      <c r="C585" s="28" t="s">
        <v>78</v>
      </c>
      <c r="D585">
        <f t="shared" si="18"/>
        <v>5.1749999999999998</v>
      </c>
      <c r="E585">
        <f t="shared" si="19"/>
        <v>5.6750000000000007</v>
      </c>
    </row>
    <row r="586" spans="1:5" x14ac:dyDescent="0.25">
      <c r="A586" s="19">
        <v>6011</v>
      </c>
      <c r="B586" s="20">
        <v>4</v>
      </c>
      <c r="C586" s="21" t="s">
        <v>78</v>
      </c>
      <c r="D586">
        <f t="shared" si="18"/>
        <v>5.1749999999999998</v>
      </c>
      <c r="E586">
        <f t="shared" si="19"/>
        <v>5.6750000000000007</v>
      </c>
    </row>
    <row r="587" spans="1:5" x14ac:dyDescent="0.25">
      <c r="A587" s="26">
        <v>6012</v>
      </c>
      <c r="B587" s="27">
        <v>4</v>
      </c>
      <c r="C587" s="28" t="s">
        <v>78</v>
      </c>
      <c r="D587">
        <f t="shared" si="18"/>
        <v>5.1749999999999998</v>
      </c>
      <c r="E587">
        <f t="shared" si="19"/>
        <v>5.6750000000000007</v>
      </c>
    </row>
    <row r="588" spans="1:5" x14ac:dyDescent="0.25">
      <c r="A588" s="19">
        <v>6013</v>
      </c>
      <c r="B588" s="20">
        <v>4</v>
      </c>
      <c r="C588" s="21" t="s">
        <v>78</v>
      </c>
      <c r="D588">
        <f t="shared" si="18"/>
        <v>5.1749999999999998</v>
      </c>
      <c r="E588">
        <f t="shared" si="19"/>
        <v>5.6750000000000007</v>
      </c>
    </row>
    <row r="589" spans="1:5" x14ac:dyDescent="0.25">
      <c r="A589" s="26">
        <v>6015</v>
      </c>
      <c r="B589" s="27">
        <v>4</v>
      </c>
      <c r="C589" s="28" t="s">
        <v>78</v>
      </c>
      <c r="D589">
        <f t="shared" si="18"/>
        <v>5.1749999999999998</v>
      </c>
      <c r="E589">
        <f t="shared" si="19"/>
        <v>5.6750000000000007</v>
      </c>
    </row>
    <row r="590" spans="1:5" x14ac:dyDescent="0.25">
      <c r="A590" s="19">
        <v>6016</v>
      </c>
      <c r="B590" s="20">
        <v>4</v>
      </c>
      <c r="C590" s="21" t="s">
        <v>78</v>
      </c>
      <c r="D590">
        <f t="shared" si="18"/>
        <v>5.1749999999999998</v>
      </c>
      <c r="E590">
        <f t="shared" si="19"/>
        <v>5.6750000000000007</v>
      </c>
    </row>
    <row r="591" spans="1:5" x14ac:dyDescent="0.25">
      <c r="A591" s="26">
        <v>6017</v>
      </c>
      <c r="B591" s="27">
        <v>4</v>
      </c>
      <c r="C591" s="28" t="s">
        <v>78</v>
      </c>
      <c r="D591">
        <f t="shared" si="18"/>
        <v>5.1749999999999998</v>
      </c>
      <c r="E591">
        <f t="shared" si="19"/>
        <v>5.6750000000000007</v>
      </c>
    </row>
    <row r="592" spans="1:5" x14ac:dyDescent="0.25">
      <c r="A592" s="19">
        <v>6018</v>
      </c>
      <c r="B592" s="20">
        <v>4</v>
      </c>
      <c r="C592" s="21" t="s">
        <v>78</v>
      </c>
      <c r="D592">
        <f t="shared" si="18"/>
        <v>5.1749999999999998</v>
      </c>
      <c r="E592">
        <f t="shared" si="19"/>
        <v>5.6750000000000007</v>
      </c>
    </row>
    <row r="593" spans="1:5" x14ac:dyDescent="0.25">
      <c r="A593" s="26">
        <v>6019</v>
      </c>
      <c r="B593" s="27">
        <v>4</v>
      </c>
      <c r="C593" s="28" t="s">
        <v>78</v>
      </c>
      <c r="D593">
        <f t="shared" si="18"/>
        <v>5.1749999999999998</v>
      </c>
      <c r="E593">
        <f t="shared" si="19"/>
        <v>5.6750000000000007</v>
      </c>
    </row>
    <row r="594" spans="1:5" x14ac:dyDescent="0.25">
      <c r="A594" s="19">
        <v>6020</v>
      </c>
      <c r="B594" s="20">
        <v>4</v>
      </c>
      <c r="C594" s="21" t="s">
        <v>78</v>
      </c>
      <c r="D594">
        <f t="shared" si="18"/>
        <v>5.1749999999999998</v>
      </c>
      <c r="E594">
        <f t="shared" si="19"/>
        <v>5.6750000000000007</v>
      </c>
    </row>
    <row r="595" spans="1:5" x14ac:dyDescent="0.25">
      <c r="A595" s="26">
        <v>6021</v>
      </c>
      <c r="B595" s="27">
        <v>4</v>
      </c>
      <c r="C595" s="28" t="s">
        <v>78</v>
      </c>
      <c r="D595">
        <f t="shared" si="18"/>
        <v>5.1749999999999998</v>
      </c>
      <c r="E595">
        <f t="shared" si="19"/>
        <v>5.6750000000000007</v>
      </c>
    </row>
    <row r="596" spans="1:5" x14ac:dyDescent="0.25">
      <c r="A596" s="19">
        <v>6022</v>
      </c>
      <c r="B596" s="20">
        <v>4</v>
      </c>
      <c r="C596" s="21" t="s">
        <v>78</v>
      </c>
      <c r="D596">
        <f t="shared" si="18"/>
        <v>5.1749999999999998</v>
      </c>
      <c r="E596">
        <f t="shared" si="19"/>
        <v>5.6750000000000007</v>
      </c>
    </row>
    <row r="597" spans="1:5" x14ac:dyDescent="0.25">
      <c r="A597" s="26">
        <v>6023</v>
      </c>
      <c r="B597" s="27">
        <v>4</v>
      </c>
      <c r="C597" s="28" t="s">
        <v>78</v>
      </c>
      <c r="D597">
        <f t="shared" si="18"/>
        <v>5.1749999999999998</v>
      </c>
      <c r="E597">
        <f t="shared" si="19"/>
        <v>5.6750000000000007</v>
      </c>
    </row>
    <row r="598" spans="1:5" x14ac:dyDescent="0.25">
      <c r="A598" s="19">
        <v>6025</v>
      </c>
      <c r="B598" s="20">
        <v>4</v>
      </c>
      <c r="C598" s="21" t="s">
        <v>78</v>
      </c>
      <c r="D598">
        <f t="shared" si="18"/>
        <v>5.1749999999999998</v>
      </c>
      <c r="E598">
        <f t="shared" si="19"/>
        <v>5.6750000000000007</v>
      </c>
    </row>
    <row r="599" spans="1:5" x14ac:dyDescent="0.25">
      <c r="A599" s="26">
        <v>6026</v>
      </c>
      <c r="B599" s="27">
        <v>4</v>
      </c>
      <c r="C599" s="28" t="s">
        <v>78</v>
      </c>
      <c r="D599">
        <f t="shared" si="18"/>
        <v>5.1749999999999998</v>
      </c>
      <c r="E599">
        <f t="shared" si="19"/>
        <v>5.6750000000000007</v>
      </c>
    </row>
    <row r="600" spans="1:5" x14ac:dyDescent="0.25">
      <c r="A600" s="19">
        <v>6027</v>
      </c>
      <c r="B600" s="20">
        <v>4</v>
      </c>
      <c r="C600" s="21" t="s">
        <v>78</v>
      </c>
      <c r="D600">
        <f t="shared" si="18"/>
        <v>5.1749999999999998</v>
      </c>
      <c r="E600">
        <f t="shared" si="19"/>
        <v>5.6750000000000007</v>
      </c>
    </row>
    <row r="601" spans="1:5" x14ac:dyDescent="0.25">
      <c r="A601" s="26">
        <v>6028</v>
      </c>
      <c r="B601" s="27">
        <v>4</v>
      </c>
      <c r="C601" s="28" t="s">
        <v>78</v>
      </c>
      <c r="D601">
        <f t="shared" si="18"/>
        <v>5.1749999999999998</v>
      </c>
      <c r="E601">
        <f t="shared" si="19"/>
        <v>5.6750000000000007</v>
      </c>
    </row>
    <row r="602" spans="1:5" x14ac:dyDescent="0.25">
      <c r="A602" s="19">
        <v>6030</v>
      </c>
      <c r="B602" s="20">
        <v>4</v>
      </c>
      <c r="C602" s="21" t="s">
        <v>78</v>
      </c>
      <c r="D602">
        <f t="shared" si="18"/>
        <v>5.1749999999999998</v>
      </c>
      <c r="E602">
        <f t="shared" si="19"/>
        <v>5.6750000000000007</v>
      </c>
    </row>
    <row r="603" spans="1:5" x14ac:dyDescent="0.25">
      <c r="A603" s="26">
        <v>6031</v>
      </c>
      <c r="B603" s="27">
        <v>4</v>
      </c>
      <c r="C603" s="28" t="s">
        <v>78</v>
      </c>
      <c r="D603">
        <f t="shared" si="18"/>
        <v>5.1749999999999998</v>
      </c>
      <c r="E603">
        <f t="shared" si="19"/>
        <v>5.6750000000000007</v>
      </c>
    </row>
    <row r="604" spans="1:5" x14ac:dyDescent="0.25">
      <c r="A604" s="19">
        <v>6035</v>
      </c>
      <c r="B604" s="20">
        <v>4</v>
      </c>
      <c r="C604" s="21" t="s">
        <v>78</v>
      </c>
      <c r="D604">
        <f t="shared" si="18"/>
        <v>5.1749999999999998</v>
      </c>
      <c r="E604">
        <f t="shared" si="19"/>
        <v>5.6750000000000007</v>
      </c>
    </row>
    <row r="605" spans="1:5" x14ac:dyDescent="0.25">
      <c r="A605" s="26">
        <v>6036</v>
      </c>
      <c r="B605" s="27">
        <v>4</v>
      </c>
      <c r="C605" s="28" t="s">
        <v>78</v>
      </c>
      <c r="D605">
        <f t="shared" si="18"/>
        <v>5.1749999999999998</v>
      </c>
      <c r="E605">
        <f t="shared" si="19"/>
        <v>5.6750000000000007</v>
      </c>
    </row>
    <row r="606" spans="1:5" x14ac:dyDescent="0.25">
      <c r="A606" s="19">
        <v>6037</v>
      </c>
      <c r="B606" s="20">
        <v>4</v>
      </c>
      <c r="C606" s="21" t="s">
        <v>78</v>
      </c>
      <c r="D606">
        <f t="shared" si="18"/>
        <v>5.1749999999999998</v>
      </c>
      <c r="E606">
        <f t="shared" si="19"/>
        <v>5.6750000000000007</v>
      </c>
    </row>
    <row r="607" spans="1:5" x14ac:dyDescent="0.25">
      <c r="A607" s="26">
        <v>6040</v>
      </c>
      <c r="B607" s="27">
        <v>4</v>
      </c>
      <c r="C607" s="28" t="s">
        <v>78</v>
      </c>
      <c r="D607">
        <f t="shared" si="18"/>
        <v>5.1749999999999998</v>
      </c>
      <c r="E607">
        <f t="shared" si="19"/>
        <v>5.6750000000000007</v>
      </c>
    </row>
    <row r="608" spans="1:5" x14ac:dyDescent="0.25">
      <c r="A608" s="19">
        <v>6041</v>
      </c>
      <c r="B608" s="20">
        <v>4</v>
      </c>
      <c r="C608" s="21" t="s">
        <v>78</v>
      </c>
      <c r="D608">
        <f t="shared" si="18"/>
        <v>5.1749999999999998</v>
      </c>
      <c r="E608">
        <f t="shared" si="19"/>
        <v>5.6750000000000007</v>
      </c>
    </row>
    <row r="609" spans="1:5" x14ac:dyDescent="0.25">
      <c r="A609" s="26">
        <v>6042</v>
      </c>
      <c r="B609" s="27">
        <v>4</v>
      </c>
      <c r="C609" s="28" t="s">
        <v>78</v>
      </c>
      <c r="D609">
        <f t="shared" si="18"/>
        <v>5.1749999999999998</v>
      </c>
      <c r="E609">
        <f t="shared" si="19"/>
        <v>5.6750000000000007</v>
      </c>
    </row>
    <row r="610" spans="1:5" x14ac:dyDescent="0.25">
      <c r="A610" s="19">
        <v>6043</v>
      </c>
      <c r="B610" s="20">
        <v>4</v>
      </c>
      <c r="C610" s="21" t="s">
        <v>78</v>
      </c>
      <c r="D610">
        <f t="shared" si="18"/>
        <v>5.1749999999999998</v>
      </c>
      <c r="E610">
        <f t="shared" si="19"/>
        <v>5.6750000000000007</v>
      </c>
    </row>
    <row r="611" spans="1:5" x14ac:dyDescent="0.25">
      <c r="A611" s="26">
        <v>6045</v>
      </c>
      <c r="B611" s="27">
        <v>4</v>
      </c>
      <c r="C611" s="28" t="s">
        <v>78</v>
      </c>
      <c r="D611">
        <f t="shared" si="18"/>
        <v>5.1749999999999998</v>
      </c>
      <c r="E611">
        <f t="shared" si="19"/>
        <v>5.6750000000000007</v>
      </c>
    </row>
    <row r="612" spans="1:5" x14ac:dyDescent="0.25">
      <c r="A612" s="19">
        <v>6046</v>
      </c>
      <c r="B612" s="20">
        <v>4</v>
      </c>
      <c r="C612" s="21" t="s">
        <v>78</v>
      </c>
      <c r="D612">
        <f t="shared" si="18"/>
        <v>5.1749999999999998</v>
      </c>
      <c r="E612">
        <f t="shared" si="19"/>
        <v>5.6750000000000007</v>
      </c>
    </row>
    <row r="613" spans="1:5" x14ac:dyDescent="0.25">
      <c r="A613" s="26">
        <v>6047</v>
      </c>
      <c r="B613" s="27">
        <v>4</v>
      </c>
      <c r="C613" s="28" t="s">
        <v>78</v>
      </c>
      <c r="D613">
        <f t="shared" si="18"/>
        <v>5.1749999999999998</v>
      </c>
      <c r="E613">
        <f t="shared" si="19"/>
        <v>5.6750000000000007</v>
      </c>
    </row>
    <row r="614" spans="1:5" x14ac:dyDescent="0.25">
      <c r="A614" s="19">
        <v>6050</v>
      </c>
      <c r="B614" s="20">
        <v>4</v>
      </c>
      <c r="C614" s="21" t="s">
        <v>78</v>
      </c>
      <c r="D614">
        <f t="shared" si="18"/>
        <v>5.1749999999999998</v>
      </c>
      <c r="E614">
        <f t="shared" si="19"/>
        <v>5.6750000000000007</v>
      </c>
    </row>
    <row r="615" spans="1:5" x14ac:dyDescent="0.25">
      <c r="A615" s="26">
        <v>6051</v>
      </c>
      <c r="B615" s="27">
        <v>4</v>
      </c>
      <c r="C615" s="28" t="s">
        <v>78</v>
      </c>
      <c r="D615">
        <f t="shared" si="18"/>
        <v>5.1749999999999998</v>
      </c>
      <c r="E615">
        <f t="shared" si="19"/>
        <v>5.6750000000000007</v>
      </c>
    </row>
    <row r="616" spans="1:5" x14ac:dyDescent="0.25">
      <c r="A616" s="19">
        <v>6052</v>
      </c>
      <c r="B616" s="20">
        <v>4</v>
      </c>
      <c r="C616" s="21" t="s">
        <v>78</v>
      </c>
      <c r="D616">
        <f t="shared" si="18"/>
        <v>5.1749999999999998</v>
      </c>
      <c r="E616">
        <f t="shared" si="19"/>
        <v>5.6750000000000007</v>
      </c>
    </row>
    <row r="617" spans="1:5" x14ac:dyDescent="0.25">
      <c r="A617" s="26">
        <v>6053</v>
      </c>
      <c r="B617" s="27">
        <v>4</v>
      </c>
      <c r="C617" s="28" t="s">
        <v>78</v>
      </c>
      <c r="D617">
        <f t="shared" si="18"/>
        <v>5.1749999999999998</v>
      </c>
      <c r="E617">
        <f t="shared" si="19"/>
        <v>5.6750000000000007</v>
      </c>
    </row>
    <row r="618" spans="1:5" x14ac:dyDescent="0.25">
      <c r="A618" s="19">
        <v>6055</v>
      </c>
      <c r="B618" s="20">
        <v>4</v>
      </c>
      <c r="C618" s="21" t="s">
        <v>78</v>
      </c>
      <c r="D618">
        <f t="shared" si="18"/>
        <v>5.1749999999999998</v>
      </c>
      <c r="E618">
        <f t="shared" si="19"/>
        <v>5.6750000000000007</v>
      </c>
    </row>
    <row r="619" spans="1:5" x14ac:dyDescent="0.25">
      <c r="A619" s="26">
        <v>6056</v>
      </c>
      <c r="B619" s="27">
        <v>4</v>
      </c>
      <c r="C619" s="28" t="s">
        <v>78</v>
      </c>
      <c r="D619">
        <f t="shared" si="18"/>
        <v>5.1749999999999998</v>
      </c>
      <c r="E619">
        <f t="shared" si="19"/>
        <v>5.6750000000000007</v>
      </c>
    </row>
    <row r="620" spans="1:5" x14ac:dyDescent="0.25">
      <c r="A620" s="19">
        <v>6057</v>
      </c>
      <c r="B620" s="20">
        <v>4</v>
      </c>
      <c r="C620" s="21" t="s">
        <v>78</v>
      </c>
      <c r="D620">
        <f t="shared" si="18"/>
        <v>5.1749999999999998</v>
      </c>
      <c r="E620">
        <f t="shared" si="19"/>
        <v>5.6750000000000007</v>
      </c>
    </row>
    <row r="621" spans="1:5" x14ac:dyDescent="0.25">
      <c r="A621" s="26">
        <v>6058</v>
      </c>
      <c r="B621" s="27">
        <v>4</v>
      </c>
      <c r="C621" s="28" t="s">
        <v>78</v>
      </c>
      <c r="D621">
        <f t="shared" si="18"/>
        <v>5.1749999999999998</v>
      </c>
      <c r="E621">
        <f t="shared" si="19"/>
        <v>5.6750000000000007</v>
      </c>
    </row>
    <row r="622" spans="1:5" x14ac:dyDescent="0.25">
      <c r="A622" s="19">
        <v>6059</v>
      </c>
      <c r="B622" s="20">
        <v>4</v>
      </c>
      <c r="C622" s="21" t="s">
        <v>78</v>
      </c>
      <c r="D622">
        <f t="shared" si="18"/>
        <v>5.1749999999999998</v>
      </c>
      <c r="E622">
        <f t="shared" si="19"/>
        <v>5.6750000000000007</v>
      </c>
    </row>
    <row r="623" spans="1:5" x14ac:dyDescent="0.25">
      <c r="A623" s="26">
        <v>6060</v>
      </c>
      <c r="B623" s="27">
        <v>4</v>
      </c>
      <c r="C623" s="28" t="s">
        <v>78</v>
      </c>
      <c r="D623">
        <f t="shared" si="18"/>
        <v>5.1749999999999998</v>
      </c>
      <c r="E623">
        <f t="shared" si="19"/>
        <v>5.6750000000000007</v>
      </c>
    </row>
    <row r="624" spans="1:5" x14ac:dyDescent="0.25">
      <c r="A624" s="19">
        <v>7000</v>
      </c>
      <c r="B624" s="20">
        <v>4</v>
      </c>
      <c r="C624" s="21" t="s">
        <v>78</v>
      </c>
      <c r="D624">
        <f t="shared" si="18"/>
        <v>5.1749999999999998</v>
      </c>
      <c r="E624">
        <f t="shared" si="19"/>
        <v>5.6750000000000007</v>
      </c>
    </row>
    <row r="625" spans="1:5" x14ac:dyDescent="0.25">
      <c r="A625" s="26">
        <v>7020</v>
      </c>
      <c r="B625" s="27">
        <v>4</v>
      </c>
      <c r="C625" s="28" t="s">
        <v>78</v>
      </c>
      <c r="D625">
        <f t="shared" si="18"/>
        <v>5.1749999999999998</v>
      </c>
      <c r="E625">
        <f t="shared" si="19"/>
        <v>5.6750000000000007</v>
      </c>
    </row>
    <row r="626" spans="1:5" x14ac:dyDescent="0.25">
      <c r="A626" s="19">
        <v>7040</v>
      </c>
      <c r="B626" s="20">
        <v>4</v>
      </c>
      <c r="C626" s="21" t="s">
        <v>78</v>
      </c>
      <c r="D626">
        <f t="shared" si="18"/>
        <v>5.1749999999999998</v>
      </c>
      <c r="E626">
        <f t="shared" si="19"/>
        <v>5.6750000000000007</v>
      </c>
    </row>
    <row r="627" spans="1:5" x14ac:dyDescent="0.25">
      <c r="A627" s="26">
        <v>7041</v>
      </c>
      <c r="B627" s="27">
        <v>4</v>
      </c>
      <c r="C627" s="28" t="s">
        <v>78</v>
      </c>
      <c r="D627">
        <f t="shared" si="18"/>
        <v>5.1749999999999998</v>
      </c>
      <c r="E627">
        <f t="shared" si="19"/>
        <v>5.6750000000000007</v>
      </c>
    </row>
    <row r="628" spans="1:5" x14ac:dyDescent="0.25">
      <c r="A628" s="19">
        <v>7060</v>
      </c>
      <c r="B628" s="20">
        <v>4</v>
      </c>
      <c r="C628" s="21" t="s">
        <v>78</v>
      </c>
      <c r="D628">
        <f t="shared" si="18"/>
        <v>5.1749999999999998</v>
      </c>
      <c r="E628">
        <f t="shared" si="19"/>
        <v>5.6750000000000007</v>
      </c>
    </row>
    <row r="629" spans="1:5" x14ac:dyDescent="0.25">
      <c r="A629" s="26">
        <v>7080</v>
      </c>
      <c r="B629" s="27">
        <v>4</v>
      </c>
      <c r="C629" s="28" t="s">
        <v>78</v>
      </c>
      <c r="D629">
        <f t="shared" si="18"/>
        <v>5.1749999999999998</v>
      </c>
      <c r="E629">
        <f t="shared" si="19"/>
        <v>5.6750000000000007</v>
      </c>
    </row>
    <row r="630" spans="1:5" x14ac:dyDescent="0.25">
      <c r="A630" s="19">
        <v>7081</v>
      </c>
      <c r="B630" s="20">
        <v>4</v>
      </c>
      <c r="C630" s="21" t="s">
        <v>78</v>
      </c>
      <c r="D630">
        <f t="shared" si="18"/>
        <v>5.1749999999999998</v>
      </c>
      <c r="E630">
        <f t="shared" si="19"/>
        <v>5.6750000000000007</v>
      </c>
    </row>
    <row r="631" spans="1:5" x14ac:dyDescent="0.25">
      <c r="A631" s="26">
        <v>7100</v>
      </c>
      <c r="B631" s="27">
        <v>4</v>
      </c>
      <c r="C631" s="28" t="s">
        <v>78</v>
      </c>
      <c r="D631">
        <f t="shared" si="18"/>
        <v>5.1749999999999998</v>
      </c>
      <c r="E631">
        <f t="shared" si="19"/>
        <v>5.6750000000000007</v>
      </c>
    </row>
    <row r="632" spans="1:5" x14ac:dyDescent="0.25">
      <c r="A632" s="19">
        <v>7101</v>
      </c>
      <c r="B632" s="20">
        <v>4</v>
      </c>
      <c r="C632" s="21" t="s">
        <v>78</v>
      </c>
      <c r="D632">
        <f t="shared" si="18"/>
        <v>5.1749999999999998</v>
      </c>
      <c r="E632">
        <f t="shared" si="19"/>
        <v>5.6750000000000007</v>
      </c>
    </row>
    <row r="633" spans="1:5" x14ac:dyDescent="0.25">
      <c r="A633" s="26">
        <v>7102</v>
      </c>
      <c r="B633" s="27">
        <v>4</v>
      </c>
      <c r="C633" s="28" t="s">
        <v>78</v>
      </c>
      <c r="D633">
        <f t="shared" si="18"/>
        <v>5.1749999999999998</v>
      </c>
      <c r="E633">
        <f t="shared" si="19"/>
        <v>5.6750000000000007</v>
      </c>
    </row>
    <row r="634" spans="1:5" x14ac:dyDescent="0.25">
      <c r="A634" s="19">
        <v>7103</v>
      </c>
      <c r="B634" s="20">
        <v>4</v>
      </c>
      <c r="C634" s="21" t="s">
        <v>78</v>
      </c>
      <c r="D634">
        <f t="shared" si="18"/>
        <v>5.1749999999999998</v>
      </c>
      <c r="E634">
        <f t="shared" si="19"/>
        <v>5.6750000000000007</v>
      </c>
    </row>
    <row r="635" spans="1:5" x14ac:dyDescent="0.25">
      <c r="A635" s="26">
        <v>7104</v>
      </c>
      <c r="B635" s="27">
        <v>4</v>
      </c>
      <c r="C635" s="28" t="s">
        <v>78</v>
      </c>
      <c r="D635">
        <f t="shared" si="18"/>
        <v>5.1749999999999998</v>
      </c>
      <c r="E635">
        <f t="shared" si="19"/>
        <v>5.6750000000000007</v>
      </c>
    </row>
    <row r="636" spans="1:5" x14ac:dyDescent="0.25">
      <c r="A636" s="19">
        <v>7105</v>
      </c>
      <c r="B636" s="20">
        <v>4</v>
      </c>
      <c r="C636" s="21" t="s">
        <v>78</v>
      </c>
      <c r="D636">
        <f t="shared" si="18"/>
        <v>5.1749999999999998</v>
      </c>
      <c r="E636">
        <f t="shared" si="19"/>
        <v>5.6750000000000007</v>
      </c>
    </row>
    <row r="637" spans="1:5" x14ac:dyDescent="0.25">
      <c r="A637" s="26">
        <v>7130</v>
      </c>
      <c r="B637" s="27">
        <v>4</v>
      </c>
      <c r="C637" s="28" t="s">
        <v>78</v>
      </c>
      <c r="D637">
        <f t="shared" si="18"/>
        <v>5.1749999999999998</v>
      </c>
      <c r="E637">
        <f t="shared" si="19"/>
        <v>5.6750000000000007</v>
      </c>
    </row>
    <row r="638" spans="1:5" x14ac:dyDescent="0.25">
      <c r="A638" s="19">
        <v>7499</v>
      </c>
      <c r="B638" s="20">
        <v>4</v>
      </c>
      <c r="C638" s="21" t="s">
        <v>78</v>
      </c>
      <c r="D638">
        <f t="shared" si="18"/>
        <v>5.1749999999999998</v>
      </c>
      <c r="E638">
        <f t="shared" si="19"/>
        <v>5.6750000000000007</v>
      </c>
    </row>
    <row r="639" spans="1:5" x14ac:dyDescent="0.25">
      <c r="A639" s="26">
        <v>7501</v>
      </c>
      <c r="B639" s="27">
        <v>3</v>
      </c>
      <c r="C639" s="28" t="s">
        <v>62</v>
      </c>
      <c r="D639">
        <f t="shared" si="18"/>
        <v>10.65</v>
      </c>
      <c r="E639">
        <f t="shared" si="19"/>
        <v>11.1</v>
      </c>
    </row>
    <row r="640" spans="1:5" x14ac:dyDescent="0.25">
      <c r="A640" s="19">
        <v>7502</v>
      </c>
      <c r="B640" s="20">
        <v>4</v>
      </c>
      <c r="C640" s="21" t="s">
        <v>78</v>
      </c>
      <c r="D640">
        <f t="shared" si="18"/>
        <v>5.1749999999999998</v>
      </c>
      <c r="E640">
        <f t="shared" si="19"/>
        <v>5.6750000000000007</v>
      </c>
    </row>
    <row r="641" spans="1:5" x14ac:dyDescent="0.25">
      <c r="A641" s="26">
        <v>7503</v>
      </c>
      <c r="B641" s="27">
        <v>4</v>
      </c>
      <c r="C641" s="28" t="s">
        <v>78</v>
      </c>
      <c r="D641">
        <f t="shared" si="18"/>
        <v>5.1749999999999998</v>
      </c>
      <c r="E641">
        <f t="shared" si="19"/>
        <v>5.6750000000000007</v>
      </c>
    </row>
    <row r="642" spans="1:5" x14ac:dyDescent="0.25">
      <c r="A642" s="19">
        <v>7504</v>
      </c>
      <c r="B642" s="20">
        <v>3</v>
      </c>
      <c r="C642" s="21" t="s">
        <v>62</v>
      </c>
      <c r="D642">
        <f t="shared" si="18"/>
        <v>10.65</v>
      </c>
      <c r="E642">
        <f t="shared" si="19"/>
        <v>11.1</v>
      </c>
    </row>
    <row r="643" spans="1:5" x14ac:dyDescent="0.25">
      <c r="A643" s="26">
        <v>7505</v>
      </c>
      <c r="B643" s="27">
        <v>3</v>
      </c>
      <c r="C643" s="28" t="s">
        <v>62</v>
      </c>
      <c r="D643">
        <f t="shared" ref="D643:D706" si="20">VLOOKUP(B643,$N$2:$O$5,2,FALSE)</f>
        <v>10.65</v>
      </c>
      <c r="E643">
        <f t="shared" ref="E643:E706" si="21">VLOOKUP(B643,$N$2:$P$5,3,FALSE)</f>
        <v>11.1</v>
      </c>
    </row>
    <row r="644" spans="1:5" x14ac:dyDescent="0.25">
      <c r="A644" s="19">
        <v>7506</v>
      </c>
      <c r="B644" s="20">
        <v>4</v>
      </c>
      <c r="C644" s="21" t="s">
        <v>78</v>
      </c>
      <c r="D644">
        <f t="shared" si="20"/>
        <v>5.1749999999999998</v>
      </c>
      <c r="E644">
        <f t="shared" si="21"/>
        <v>5.6750000000000007</v>
      </c>
    </row>
    <row r="645" spans="1:5" x14ac:dyDescent="0.25">
      <c r="A645" s="26">
        <v>7510</v>
      </c>
      <c r="B645" s="27">
        <v>4</v>
      </c>
      <c r="C645" s="28" t="s">
        <v>78</v>
      </c>
      <c r="D645">
        <f t="shared" si="20"/>
        <v>5.1749999999999998</v>
      </c>
      <c r="E645">
        <f t="shared" si="21"/>
        <v>5.6750000000000007</v>
      </c>
    </row>
    <row r="646" spans="1:5" x14ac:dyDescent="0.25">
      <c r="A646" s="19">
        <v>7520</v>
      </c>
      <c r="B646" s="20">
        <v>4</v>
      </c>
      <c r="C646" s="21" t="s">
        <v>78</v>
      </c>
      <c r="D646">
        <f t="shared" si="20"/>
        <v>5.1749999999999998</v>
      </c>
      <c r="E646">
        <f t="shared" si="21"/>
        <v>5.6750000000000007</v>
      </c>
    </row>
    <row r="647" spans="1:5" x14ac:dyDescent="0.25">
      <c r="A647" s="26">
        <v>7530</v>
      </c>
      <c r="B647" s="27">
        <v>4</v>
      </c>
      <c r="C647" s="28" t="s">
        <v>78</v>
      </c>
      <c r="D647">
        <f t="shared" si="20"/>
        <v>5.1749999999999998</v>
      </c>
      <c r="E647">
        <f t="shared" si="21"/>
        <v>5.6750000000000007</v>
      </c>
    </row>
    <row r="648" spans="1:5" x14ac:dyDescent="0.25">
      <c r="A648" s="19">
        <v>7550</v>
      </c>
      <c r="B648" s="20">
        <v>4</v>
      </c>
      <c r="C648" s="21" t="s">
        <v>78</v>
      </c>
      <c r="D648">
        <f t="shared" si="20"/>
        <v>5.1749999999999998</v>
      </c>
      <c r="E648">
        <f t="shared" si="21"/>
        <v>5.6750000000000007</v>
      </c>
    </row>
    <row r="649" spans="1:5" x14ac:dyDescent="0.25">
      <c r="A649" s="26">
        <v>7560</v>
      </c>
      <c r="B649" s="27">
        <v>4</v>
      </c>
      <c r="C649" s="28" t="s">
        <v>78</v>
      </c>
      <c r="D649">
        <f t="shared" si="20"/>
        <v>5.1749999999999998</v>
      </c>
      <c r="E649">
        <f t="shared" si="21"/>
        <v>5.6750000000000007</v>
      </c>
    </row>
    <row r="650" spans="1:5" x14ac:dyDescent="0.25">
      <c r="A650" s="19">
        <v>7561</v>
      </c>
      <c r="B650" s="20">
        <v>4</v>
      </c>
      <c r="C650" s="21" t="s">
        <v>78</v>
      </c>
      <c r="D650">
        <f t="shared" si="20"/>
        <v>5.1749999999999998</v>
      </c>
      <c r="E650">
        <f t="shared" si="21"/>
        <v>5.6750000000000007</v>
      </c>
    </row>
    <row r="651" spans="1:5" x14ac:dyDescent="0.25">
      <c r="A651" s="26">
        <v>7562</v>
      </c>
      <c r="B651" s="27">
        <v>4</v>
      </c>
      <c r="C651" s="28" t="s">
        <v>78</v>
      </c>
      <c r="D651">
        <f t="shared" si="20"/>
        <v>5.1749999999999998</v>
      </c>
      <c r="E651">
        <f t="shared" si="21"/>
        <v>5.6750000000000007</v>
      </c>
    </row>
    <row r="652" spans="1:5" x14ac:dyDescent="0.25">
      <c r="A652" s="19">
        <v>7570</v>
      </c>
      <c r="B652" s="20">
        <v>4</v>
      </c>
      <c r="C652" s="21" t="s">
        <v>78</v>
      </c>
      <c r="D652">
        <f t="shared" si="20"/>
        <v>5.1749999999999998</v>
      </c>
      <c r="E652">
        <f t="shared" si="21"/>
        <v>5.6750000000000007</v>
      </c>
    </row>
    <row r="653" spans="1:5" x14ac:dyDescent="0.25">
      <c r="A653" s="26">
        <v>7571</v>
      </c>
      <c r="B653" s="27">
        <v>4</v>
      </c>
      <c r="C653" s="28" t="s">
        <v>78</v>
      </c>
      <c r="D653">
        <f t="shared" si="20"/>
        <v>5.1749999999999998</v>
      </c>
      <c r="E653">
        <f t="shared" si="21"/>
        <v>5.6750000000000007</v>
      </c>
    </row>
    <row r="654" spans="1:5" x14ac:dyDescent="0.25">
      <c r="A654" s="19">
        <v>7572</v>
      </c>
      <c r="B654" s="20">
        <v>4</v>
      </c>
      <c r="C654" s="21" t="s">
        <v>78</v>
      </c>
      <c r="D654">
        <f t="shared" si="20"/>
        <v>5.1749999999999998</v>
      </c>
      <c r="E654">
        <f t="shared" si="21"/>
        <v>5.6750000000000007</v>
      </c>
    </row>
    <row r="655" spans="1:5" x14ac:dyDescent="0.25">
      <c r="A655" s="26">
        <v>7573</v>
      </c>
      <c r="B655" s="27">
        <v>4</v>
      </c>
      <c r="C655" s="28" t="s">
        <v>78</v>
      </c>
      <c r="D655">
        <f t="shared" si="20"/>
        <v>5.1749999999999998</v>
      </c>
      <c r="E655">
        <f t="shared" si="21"/>
        <v>5.6750000000000007</v>
      </c>
    </row>
    <row r="656" spans="1:5" x14ac:dyDescent="0.25">
      <c r="A656" s="19">
        <v>7574</v>
      </c>
      <c r="B656" s="20">
        <v>4</v>
      </c>
      <c r="C656" s="21" t="s">
        <v>78</v>
      </c>
      <c r="D656">
        <f t="shared" si="20"/>
        <v>5.1749999999999998</v>
      </c>
      <c r="E656">
        <f t="shared" si="21"/>
        <v>5.6750000000000007</v>
      </c>
    </row>
    <row r="657" spans="1:5" x14ac:dyDescent="0.25">
      <c r="A657" s="26">
        <v>7575</v>
      </c>
      <c r="B657" s="27">
        <v>4</v>
      </c>
      <c r="C657" s="28" t="s">
        <v>78</v>
      </c>
      <c r="D657">
        <f t="shared" si="20"/>
        <v>5.1749999999999998</v>
      </c>
      <c r="E657">
        <f t="shared" si="21"/>
        <v>5.6750000000000007</v>
      </c>
    </row>
    <row r="658" spans="1:5" x14ac:dyDescent="0.25">
      <c r="A658" s="19">
        <v>7576</v>
      </c>
      <c r="B658" s="20">
        <v>4</v>
      </c>
      <c r="C658" s="21" t="s">
        <v>78</v>
      </c>
      <c r="D658">
        <f t="shared" si="20"/>
        <v>5.1749999999999998</v>
      </c>
      <c r="E658">
        <f t="shared" si="21"/>
        <v>5.6750000000000007</v>
      </c>
    </row>
    <row r="659" spans="1:5" x14ac:dyDescent="0.25">
      <c r="A659" s="26">
        <v>7577</v>
      </c>
      <c r="B659" s="27">
        <v>4</v>
      </c>
      <c r="C659" s="28" t="s">
        <v>78</v>
      </c>
      <c r="D659">
        <f t="shared" si="20"/>
        <v>5.1749999999999998</v>
      </c>
      <c r="E659">
        <f t="shared" si="21"/>
        <v>5.6750000000000007</v>
      </c>
    </row>
    <row r="660" spans="1:5" x14ac:dyDescent="0.25">
      <c r="A660" s="19">
        <v>7578</v>
      </c>
      <c r="B660" s="20">
        <v>4</v>
      </c>
      <c r="C660" s="21" t="s">
        <v>78</v>
      </c>
      <c r="D660">
        <f t="shared" si="20"/>
        <v>5.1749999999999998</v>
      </c>
      <c r="E660">
        <f t="shared" si="21"/>
        <v>5.6750000000000007</v>
      </c>
    </row>
    <row r="661" spans="1:5" x14ac:dyDescent="0.25">
      <c r="A661" s="26">
        <v>7600</v>
      </c>
      <c r="B661" s="27">
        <v>3</v>
      </c>
      <c r="C661" s="28" t="s">
        <v>62</v>
      </c>
      <c r="D661">
        <f t="shared" si="20"/>
        <v>10.65</v>
      </c>
      <c r="E661">
        <f t="shared" si="21"/>
        <v>11.1</v>
      </c>
    </row>
    <row r="662" spans="1:5" x14ac:dyDescent="0.25">
      <c r="A662" s="19">
        <v>7621</v>
      </c>
      <c r="B662" s="20">
        <v>1</v>
      </c>
      <c r="C662" s="21" t="s">
        <v>76</v>
      </c>
      <c r="D662">
        <f t="shared" si="20"/>
        <v>13.25</v>
      </c>
      <c r="E662">
        <f t="shared" si="21"/>
        <v>13.649999999999999</v>
      </c>
    </row>
    <row r="663" spans="1:5" x14ac:dyDescent="0.25">
      <c r="A663" s="26">
        <v>7623</v>
      </c>
      <c r="B663" s="27">
        <v>3</v>
      </c>
      <c r="C663" s="28" t="s">
        <v>62</v>
      </c>
      <c r="D663">
        <f t="shared" si="20"/>
        <v>10.65</v>
      </c>
      <c r="E663">
        <f t="shared" si="21"/>
        <v>11.1</v>
      </c>
    </row>
    <row r="664" spans="1:5" x14ac:dyDescent="0.25">
      <c r="A664" s="19">
        <v>7640</v>
      </c>
      <c r="B664" s="20">
        <v>1</v>
      </c>
      <c r="C664" s="21" t="s">
        <v>76</v>
      </c>
      <c r="D664">
        <f t="shared" si="20"/>
        <v>13.25</v>
      </c>
      <c r="E664">
        <f t="shared" si="21"/>
        <v>13.649999999999999</v>
      </c>
    </row>
    <row r="665" spans="1:5" x14ac:dyDescent="0.25">
      <c r="A665" s="26">
        <v>7641</v>
      </c>
      <c r="B665" s="27">
        <v>1</v>
      </c>
      <c r="C665" s="28" t="s">
        <v>76</v>
      </c>
      <c r="D665">
        <f t="shared" si="20"/>
        <v>13.25</v>
      </c>
      <c r="E665">
        <f t="shared" si="21"/>
        <v>13.649999999999999</v>
      </c>
    </row>
    <row r="666" spans="1:5" x14ac:dyDescent="0.25">
      <c r="A666" s="19">
        <v>7642</v>
      </c>
      <c r="B666" s="20">
        <v>1</v>
      </c>
      <c r="C666" s="21" t="s">
        <v>76</v>
      </c>
      <c r="D666">
        <f t="shared" si="20"/>
        <v>13.25</v>
      </c>
      <c r="E666">
        <f t="shared" si="21"/>
        <v>13.649999999999999</v>
      </c>
    </row>
    <row r="667" spans="1:5" x14ac:dyDescent="0.25">
      <c r="A667" s="26">
        <v>7643</v>
      </c>
      <c r="B667" s="27">
        <v>4</v>
      </c>
      <c r="C667" s="28" t="s">
        <v>78</v>
      </c>
      <c r="D667">
        <f t="shared" si="20"/>
        <v>5.1749999999999998</v>
      </c>
      <c r="E667">
        <f t="shared" si="21"/>
        <v>5.6750000000000007</v>
      </c>
    </row>
    <row r="668" spans="1:5" x14ac:dyDescent="0.25">
      <c r="A668" s="19">
        <v>7647</v>
      </c>
      <c r="B668" s="20">
        <v>1</v>
      </c>
      <c r="C668" s="21" t="s">
        <v>76</v>
      </c>
      <c r="D668">
        <f t="shared" si="20"/>
        <v>13.25</v>
      </c>
      <c r="E668">
        <f t="shared" si="21"/>
        <v>13.649999999999999</v>
      </c>
    </row>
    <row r="669" spans="1:5" x14ac:dyDescent="0.25">
      <c r="A669" s="26">
        <v>7648</v>
      </c>
      <c r="B669" s="27">
        <v>1</v>
      </c>
      <c r="C669" s="28" t="s">
        <v>76</v>
      </c>
      <c r="D669">
        <f t="shared" si="20"/>
        <v>13.25</v>
      </c>
      <c r="E669">
        <f t="shared" si="21"/>
        <v>13.649999999999999</v>
      </c>
    </row>
    <row r="670" spans="1:5" x14ac:dyDescent="0.25">
      <c r="A670" s="19">
        <v>7649</v>
      </c>
      <c r="B670" s="20">
        <v>1</v>
      </c>
      <c r="C670" s="21" t="s">
        <v>76</v>
      </c>
      <c r="D670">
        <f t="shared" si="20"/>
        <v>13.25</v>
      </c>
      <c r="E670">
        <f t="shared" si="21"/>
        <v>13.649999999999999</v>
      </c>
    </row>
    <row r="671" spans="1:5" x14ac:dyDescent="0.25">
      <c r="A671" s="26">
        <v>7700</v>
      </c>
      <c r="B671" s="27">
        <v>1</v>
      </c>
      <c r="C671" s="28" t="s">
        <v>76</v>
      </c>
      <c r="D671">
        <f t="shared" si="20"/>
        <v>13.25</v>
      </c>
      <c r="E671">
        <f t="shared" si="21"/>
        <v>13.649999999999999</v>
      </c>
    </row>
    <row r="672" spans="1:5" x14ac:dyDescent="0.25">
      <c r="A672" s="19">
        <v>7710</v>
      </c>
      <c r="B672" s="20">
        <v>1</v>
      </c>
      <c r="C672" s="21" t="s">
        <v>76</v>
      </c>
      <c r="D672">
        <f t="shared" si="20"/>
        <v>13.25</v>
      </c>
      <c r="E672">
        <f t="shared" si="21"/>
        <v>13.649999999999999</v>
      </c>
    </row>
    <row r="673" spans="1:5" x14ac:dyDescent="0.25">
      <c r="A673" s="26">
        <v>7711</v>
      </c>
      <c r="B673" s="27">
        <v>2</v>
      </c>
      <c r="C673" s="28" t="s">
        <v>77</v>
      </c>
      <c r="D673">
        <f t="shared" si="20"/>
        <v>12.049999999999999</v>
      </c>
      <c r="E673">
        <f t="shared" si="21"/>
        <v>12.574999999999999</v>
      </c>
    </row>
    <row r="674" spans="1:5" x14ac:dyDescent="0.25">
      <c r="A674" s="19">
        <v>7712</v>
      </c>
      <c r="B674" s="20">
        <v>2</v>
      </c>
      <c r="C674" s="21" t="s">
        <v>77</v>
      </c>
      <c r="D674">
        <f t="shared" si="20"/>
        <v>12.049999999999999</v>
      </c>
      <c r="E674">
        <f t="shared" si="21"/>
        <v>12.574999999999999</v>
      </c>
    </row>
    <row r="675" spans="1:5" x14ac:dyDescent="0.25">
      <c r="A675" s="26">
        <v>7713</v>
      </c>
      <c r="B675" s="27">
        <v>1</v>
      </c>
      <c r="C675" s="28" t="s">
        <v>76</v>
      </c>
      <c r="D675">
        <f t="shared" si="20"/>
        <v>13.25</v>
      </c>
      <c r="E675">
        <f t="shared" si="21"/>
        <v>13.649999999999999</v>
      </c>
    </row>
    <row r="676" spans="1:5" x14ac:dyDescent="0.25">
      <c r="A676" s="19">
        <v>7714</v>
      </c>
      <c r="B676" s="20">
        <v>1</v>
      </c>
      <c r="C676" s="21" t="s">
        <v>76</v>
      </c>
      <c r="D676">
        <f t="shared" si="20"/>
        <v>13.25</v>
      </c>
      <c r="E676">
        <f t="shared" si="21"/>
        <v>13.649999999999999</v>
      </c>
    </row>
    <row r="677" spans="1:5" x14ac:dyDescent="0.25">
      <c r="A677" s="26">
        <v>7715</v>
      </c>
      <c r="B677" s="27">
        <v>1</v>
      </c>
      <c r="C677" s="28" t="s">
        <v>76</v>
      </c>
      <c r="D677">
        <f t="shared" si="20"/>
        <v>13.25</v>
      </c>
      <c r="E677">
        <f t="shared" si="21"/>
        <v>13.649999999999999</v>
      </c>
    </row>
    <row r="678" spans="1:5" x14ac:dyDescent="0.25">
      <c r="A678" s="19">
        <v>7716</v>
      </c>
      <c r="B678" s="20">
        <v>2</v>
      </c>
      <c r="C678" s="21" t="s">
        <v>77</v>
      </c>
      <c r="D678">
        <f t="shared" si="20"/>
        <v>12.049999999999999</v>
      </c>
      <c r="E678">
        <f t="shared" si="21"/>
        <v>12.574999999999999</v>
      </c>
    </row>
    <row r="679" spans="1:5" x14ac:dyDescent="0.25">
      <c r="A679" s="26">
        <v>7718</v>
      </c>
      <c r="B679" s="27">
        <v>2</v>
      </c>
      <c r="C679" s="28" t="s">
        <v>77</v>
      </c>
      <c r="D679">
        <f t="shared" si="20"/>
        <v>12.049999999999999</v>
      </c>
      <c r="E679">
        <f t="shared" si="21"/>
        <v>12.574999999999999</v>
      </c>
    </row>
    <row r="680" spans="1:5" x14ac:dyDescent="0.25">
      <c r="A680" s="19">
        <v>7719</v>
      </c>
      <c r="B680" s="20">
        <v>1</v>
      </c>
      <c r="C680" s="21" t="s">
        <v>76</v>
      </c>
      <c r="D680">
        <f t="shared" si="20"/>
        <v>13.25</v>
      </c>
      <c r="E680">
        <f t="shared" si="21"/>
        <v>13.649999999999999</v>
      </c>
    </row>
    <row r="681" spans="1:5" x14ac:dyDescent="0.25">
      <c r="A681" s="26">
        <v>7730</v>
      </c>
      <c r="B681" s="27">
        <v>4</v>
      </c>
      <c r="C681" s="28" t="s">
        <v>78</v>
      </c>
      <c r="D681">
        <f t="shared" si="20"/>
        <v>5.1749999999999998</v>
      </c>
      <c r="E681">
        <f t="shared" si="21"/>
        <v>5.6750000000000007</v>
      </c>
    </row>
    <row r="682" spans="1:5" x14ac:dyDescent="0.25">
      <c r="A682" s="19">
        <v>7731</v>
      </c>
      <c r="B682" s="20">
        <v>1</v>
      </c>
      <c r="C682" s="21" t="s">
        <v>76</v>
      </c>
      <c r="D682">
        <f t="shared" si="20"/>
        <v>13.25</v>
      </c>
      <c r="E682">
        <f t="shared" si="21"/>
        <v>13.649999999999999</v>
      </c>
    </row>
    <row r="683" spans="1:5" x14ac:dyDescent="0.25">
      <c r="A683" s="26">
        <v>7733</v>
      </c>
      <c r="B683" s="27">
        <v>4</v>
      </c>
      <c r="C683" s="28" t="s">
        <v>78</v>
      </c>
      <c r="D683">
        <f t="shared" si="20"/>
        <v>5.1749999999999998</v>
      </c>
      <c r="E683">
        <f t="shared" si="21"/>
        <v>5.6750000000000007</v>
      </c>
    </row>
    <row r="684" spans="1:5" x14ac:dyDescent="0.25">
      <c r="A684" s="19">
        <v>7735</v>
      </c>
      <c r="B684" s="20">
        <v>1</v>
      </c>
      <c r="C684" s="21" t="s">
        <v>76</v>
      </c>
      <c r="D684">
        <f t="shared" si="20"/>
        <v>13.25</v>
      </c>
      <c r="E684">
        <f t="shared" si="21"/>
        <v>13.649999999999999</v>
      </c>
    </row>
    <row r="685" spans="1:5" x14ac:dyDescent="0.25">
      <c r="A685" s="26">
        <v>7736</v>
      </c>
      <c r="B685" s="27">
        <v>4</v>
      </c>
      <c r="C685" s="28" t="s">
        <v>78</v>
      </c>
      <c r="D685">
        <f t="shared" si="20"/>
        <v>5.1749999999999998</v>
      </c>
      <c r="E685">
        <f t="shared" si="21"/>
        <v>5.6750000000000007</v>
      </c>
    </row>
    <row r="686" spans="1:5" x14ac:dyDescent="0.25">
      <c r="A686" s="19">
        <v>7737</v>
      </c>
      <c r="B686" s="20">
        <v>4</v>
      </c>
      <c r="C686" s="21" t="s">
        <v>78</v>
      </c>
      <c r="D686">
        <f t="shared" si="20"/>
        <v>5.1749999999999998</v>
      </c>
      <c r="E686">
        <f t="shared" si="21"/>
        <v>5.6750000000000007</v>
      </c>
    </row>
    <row r="687" spans="1:5" x14ac:dyDescent="0.25">
      <c r="A687" s="26">
        <v>7739</v>
      </c>
      <c r="B687" s="27">
        <v>4</v>
      </c>
      <c r="C687" s="28" t="s">
        <v>78</v>
      </c>
      <c r="D687">
        <f t="shared" si="20"/>
        <v>5.1749999999999998</v>
      </c>
      <c r="E687">
        <f t="shared" si="21"/>
        <v>5.6750000000000007</v>
      </c>
    </row>
    <row r="688" spans="1:5" x14ac:dyDescent="0.25">
      <c r="A688" s="19">
        <v>7740</v>
      </c>
      <c r="B688" s="20">
        <v>4</v>
      </c>
      <c r="C688" s="21" t="s">
        <v>78</v>
      </c>
      <c r="D688">
        <f t="shared" si="20"/>
        <v>5.1749999999999998</v>
      </c>
      <c r="E688">
        <f t="shared" si="21"/>
        <v>5.6750000000000007</v>
      </c>
    </row>
    <row r="689" spans="1:5" x14ac:dyDescent="0.25">
      <c r="A689" s="26">
        <v>7741</v>
      </c>
      <c r="B689" s="27">
        <v>4</v>
      </c>
      <c r="C689" s="28" t="s">
        <v>78</v>
      </c>
      <c r="D689">
        <f t="shared" si="20"/>
        <v>5.1749999999999998</v>
      </c>
      <c r="E689">
        <f t="shared" si="21"/>
        <v>5.6750000000000007</v>
      </c>
    </row>
    <row r="690" spans="1:5" x14ac:dyDescent="0.25">
      <c r="A690" s="19">
        <v>7743</v>
      </c>
      <c r="B690" s="20">
        <v>4</v>
      </c>
      <c r="C690" s="21" t="s">
        <v>78</v>
      </c>
      <c r="D690">
        <f t="shared" si="20"/>
        <v>5.1749999999999998</v>
      </c>
      <c r="E690">
        <f t="shared" si="21"/>
        <v>5.6750000000000007</v>
      </c>
    </row>
    <row r="691" spans="1:5" x14ac:dyDescent="0.25">
      <c r="A691" s="26">
        <v>8010</v>
      </c>
      <c r="B691" s="27">
        <v>4</v>
      </c>
      <c r="C691" s="28" t="s">
        <v>78</v>
      </c>
      <c r="D691">
        <f t="shared" si="20"/>
        <v>5.1749999999999998</v>
      </c>
      <c r="E691">
        <f t="shared" si="21"/>
        <v>5.6750000000000007</v>
      </c>
    </row>
    <row r="692" spans="1:5" x14ac:dyDescent="0.25">
      <c r="A692" s="19">
        <v>8011</v>
      </c>
      <c r="B692" s="20">
        <v>4</v>
      </c>
      <c r="C692" s="21" t="s">
        <v>78</v>
      </c>
      <c r="D692">
        <f t="shared" si="20"/>
        <v>5.1749999999999998</v>
      </c>
      <c r="E692">
        <f t="shared" si="21"/>
        <v>5.6750000000000007</v>
      </c>
    </row>
    <row r="693" spans="1:5" x14ac:dyDescent="0.25">
      <c r="A693" s="26">
        <v>8015</v>
      </c>
      <c r="B693" s="27">
        <v>4</v>
      </c>
      <c r="C693" s="28" t="s">
        <v>78</v>
      </c>
      <c r="D693">
        <f t="shared" si="20"/>
        <v>5.1749999999999998</v>
      </c>
      <c r="E693">
        <f t="shared" si="21"/>
        <v>5.6750000000000007</v>
      </c>
    </row>
    <row r="694" spans="1:5" x14ac:dyDescent="0.25">
      <c r="A694" s="19">
        <v>8016</v>
      </c>
      <c r="B694" s="20">
        <v>4</v>
      </c>
      <c r="C694" s="21" t="s">
        <v>78</v>
      </c>
      <c r="D694">
        <f t="shared" si="20"/>
        <v>5.1749999999999998</v>
      </c>
      <c r="E694">
        <f t="shared" si="21"/>
        <v>5.6750000000000007</v>
      </c>
    </row>
    <row r="695" spans="1:5" x14ac:dyDescent="0.25">
      <c r="A695" s="26">
        <v>8020</v>
      </c>
      <c r="B695" s="27">
        <v>4</v>
      </c>
      <c r="C695" s="28" t="s">
        <v>78</v>
      </c>
      <c r="D695">
        <f t="shared" si="20"/>
        <v>5.1749999999999998</v>
      </c>
      <c r="E695">
        <f t="shared" si="21"/>
        <v>5.6750000000000007</v>
      </c>
    </row>
    <row r="696" spans="1:5" x14ac:dyDescent="0.25">
      <c r="A696" s="19">
        <v>8021</v>
      </c>
      <c r="B696" s="20">
        <v>4</v>
      </c>
      <c r="C696" s="21" t="s">
        <v>78</v>
      </c>
      <c r="D696">
        <f t="shared" si="20"/>
        <v>5.1749999999999998</v>
      </c>
      <c r="E696">
        <f t="shared" si="21"/>
        <v>5.6750000000000007</v>
      </c>
    </row>
    <row r="697" spans="1:5" x14ac:dyDescent="0.25">
      <c r="A697" s="26">
        <v>8025</v>
      </c>
      <c r="B697" s="27">
        <v>1</v>
      </c>
      <c r="C697" s="28" t="s">
        <v>76</v>
      </c>
      <c r="D697">
        <f t="shared" si="20"/>
        <v>13.25</v>
      </c>
      <c r="E697">
        <f t="shared" si="21"/>
        <v>13.649999999999999</v>
      </c>
    </row>
    <row r="698" spans="1:5" x14ac:dyDescent="0.25">
      <c r="A698" s="19">
        <v>8026</v>
      </c>
      <c r="B698" s="20">
        <v>1</v>
      </c>
      <c r="C698" s="21" t="s">
        <v>76</v>
      </c>
      <c r="D698">
        <f t="shared" si="20"/>
        <v>13.25</v>
      </c>
      <c r="E698">
        <f t="shared" si="21"/>
        <v>13.649999999999999</v>
      </c>
    </row>
    <row r="699" spans="1:5" x14ac:dyDescent="0.25">
      <c r="A699" s="26">
        <v>8027</v>
      </c>
      <c r="B699" s="27">
        <v>4</v>
      </c>
      <c r="C699" s="28" t="s">
        <v>78</v>
      </c>
      <c r="D699">
        <f t="shared" si="20"/>
        <v>5.1749999999999998</v>
      </c>
      <c r="E699">
        <f t="shared" si="21"/>
        <v>5.6750000000000007</v>
      </c>
    </row>
    <row r="700" spans="1:5" x14ac:dyDescent="0.25">
      <c r="A700" s="19">
        <v>8028</v>
      </c>
      <c r="B700" s="20">
        <v>4</v>
      </c>
      <c r="C700" s="21" t="s">
        <v>78</v>
      </c>
      <c r="D700">
        <f t="shared" si="20"/>
        <v>5.1749999999999998</v>
      </c>
      <c r="E700">
        <f t="shared" si="21"/>
        <v>5.6750000000000007</v>
      </c>
    </row>
    <row r="701" spans="1:5" x14ac:dyDescent="0.25">
      <c r="A701" s="26">
        <v>8035</v>
      </c>
      <c r="B701" s="27">
        <v>4</v>
      </c>
      <c r="C701" s="28" t="s">
        <v>78</v>
      </c>
      <c r="D701">
        <f t="shared" si="20"/>
        <v>5.1749999999999998</v>
      </c>
      <c r="E701">
        <f t="shared" si="21"/>
        <v>5.6750000000000007</v>
      </c>
    </row>
    <row r="702" spans="1:5" x14ac:dyDescent="0.25">
      <c r="A702" s="19">
        <v>8036</v>
      </c>
      <c r="B702" s="20">
        <v>4</v>
      </c>
      <c r="C702" s="21" t="s">
        <v>78</v>
      </c>
      <c r="D702">
        <f t="shared" si="20"/>
        <v>5.1749999999999998</v>
      </c>
      <c r="E702">
        <f t="shared" si="21"/>
        <v>5.6750000000000007</v>
      </c>
    </row>
    <row r="703" spans="1:5" x14ac:dyDescent="0.25">
      <c r="A703" s="26">
        <v>8040</v>
      </c>
      <c r="B703" s="27">
        <v>4</v>
      </c>
      <c r="C703" s="28" t="s">
        <v>78</v>
      </c>
      <c r="D703">
        <f t="shared" si="20"/>
        <v>5.1749999999999998</v>
      </c>
      <c r="E703">
        <f t="shared" si="21"/>
        <v>5.6750000000000007</v>
      </c>
    </row>
    <row r="704" spans="1:5" x14ac:dyDescent="0.25">
      <c r="A704" s="19">
        <v>8041</v>
      </c>
      <c r="B704" s="20">
        <v>4</v>
      </c>
      <c r="C704" s="21" t="s">
        <v>78</v>
      </c>
      <c r="D704">
        <f t="shared" si="20"/>
        <v>5.1749999999999998</v>
      </c>
      <c r="E704">
        <f t="shared" si="21"/>
        <v>5.6750000000000007</v>
      </c>
    </row>
    <row r="705" spans="1:5" x14ac:dyDescent="0.25">
      <c r="A705" s="26">
        <v>8042</v>
      </c>
      <c r="B705" s="27">
        <v>4</v>
      </c>
      <c r="C705" s="28" t="s">
        <v>78</v>
      </c>
      <c r="D705">
        <f t="shared" si="20"/>
        <v>5.1749999999999998</v>
      </c>
      <c r="E705">
        <f t="shared" si="21"/>
        <v>5.6750000000000007</v>
      </c>
    </row>
    <row r="706" spans="1:5" x14ac:dyDescent="0.25">
      <c r="A706" s="19">
        <v>8045</v>
      </c>
      <c r="B706" s="20">
        <v>4</v>
      </c>
      <c r="C706" s="21" t="s">
        <v>78</v>
      </c>
      <c r="D706">
        <f t="shared" si="20"/>
        <v>5.1749999999999998</v>
      </c>
      <c r="E706">
        <f t="shared" si="21"/>
        <v>5.6750000000000007</v>
      </c>
    </row>
    <row r="707" spans="1:5" x14ac:dyDescent="0.25">
      <c r="A707" s="26">
        <v>8046</v>
      </c>
      <c r="B707" s="27">
        <v>4</v>
      </c>
      <c r="C707" s="28" t="s">
        <v>78</v>
      </c>
      <c r="D707">
        <f t="shared" ref="D707:D770" si="22">VLOOKUP(B707,$N$2:$O$5,2,FALSE)</f>
        <v>5.1749999999999998</v>
      </c>
      <c r="E707">
        <f t="shared" ref="E707:E770" si="23">VLOOKUP(B707,$N$2:$P$5,3,FALSE)</f>
        <v>5.6750000000000007</v>
      </c>
    </row>
    <row r="708" spans="1:5" x14ac:dyDescent="0.25">
      <c r="A708" s="19">
        <v>8047</v>
      </c>
      <c r="B708" s="20">
        <v>4</v>
      </c>
      <c r="C708" s="21" t="s">
        <v>78</v>
      </c>
      <c r="D708">
        <f t="shared" si="22"/>
        <v>5.1749999999999998</v>
      </c>
      <c r="E708">
        <f t="shared" si="23"/>
        <v>5.6750000000000007</v>
      </c>
    </row>
    <row r="709" spans="1:5" x14ac:dyDescent="0.25">
      <c r="A709" s="26">
        <v>8048</v>
      </c>
      <c r="B709" s="27">
        <v>4</v>
      </c>
      <c r="C709" s="28" t="s">
        <v>78</v>
      </c>
      <c r="D709">
        <f t="shared" si="22"/>
        <v>5.1749999999999998</v>
      </c>
      <c r="E709">
        <f t="shared" si="23"/>
        <v>5.6750000000000007</v>
      </c>
    </row>
    <row r="710" spans="1:5" x14ac:dyDescent="0.25">
      <c r="A710" s="19">
        <v>8049</v>
      </c>
      <c r="B710" s="20">
        <v>4</v>
      </c>
      <c r="C710" s="21" t="s">
        <v>78</v>
      </c>
      <c r="D710">
        <f t="shared" si="22"/>
        <v>5.1749999999999998</v>
      </c>
      <c r="E710">
        <f t="shared" si="23"/>
        <v>5.6750000000000007</v>
      </c>
    </row>
    <row r="711" spans="1:5" x14ac:dyDescent="0.25">
      <c r="A711" s="26">
        <v>8200</v>
      </c>
      <c r="B711" s="27">
        <v>4</v>
      </c>
      <c r="C711" s="28" t="s">
        <v>78</v>
      </c>
      <c r="D711">
        <f t="shared" si="22"/>
        <v>5.1749999999999998</v>
      </c>
      <c r="E711">
        <f t="shared" si="23"/>
        <v>5.6750000000000007</v>
      </c>
    </row>
    <row r="712" spans="1:5" x14ac:dyDescent="0.25">
      <c r="A712" s="19">
        <v>8201</v>
      </c>
      <c r="B712" s="20">
        <v>4</v>
      </c>
      <c r="C712" s="21" t="s">
        <v>78</v>
      </c>
      <c r="D712">
        <f t="shared" si="22"/>
        <v>5.1749999999999998</v>
      </c>
      <c r="E712">
        <f t="shared" si="23"/>
        <v>5.6750000000000007</v>
      </c>
    </row>
    <row r="713" spans="1:5" x14ac:dyDescent="0.25">
      <c r="A713" s="26">
        <v>8202</v>
      </c>
      <c r="B713" s="27">
        <v>4</v>
      </c>
      <c r="C713" s="28" t="s">
        <v>78</v>
      </c>
      <c r="D713">
        <f t="shared" si="22"/>
        <v>5.1749999999999998</v>
      </c>
      <c r="E713">
        <f t="shared" si="23"/>
        <v>5.6750000000000007</v>
      </c>
    </row>
    <row r="714" spans="1:5" x14ac:dyDescent="0.25">
      <c r="A714" s="19">
        <v>8203</v>
      </c>
      <c r="B714" s="20">
        <v>4</v>
      </c>
      <c r="C714" s="21" t="s">
        <v>78</v>
      </c>
      <c r="D714">
        <f t="shared" si="22"/>
        <v>5.1749999999999998</v>
      </c>
      <c r="E714">
        <f t="shared" si="23"/>
        <v>5.6750000000000007</v>
      </c>
    </row>
    <row r="715" spans="1:5" x14ac:dyDescent="0.25">
      <c r="A715" s="26">
        <v>8204</v>
      </c>
      <c r="B715" s="27">
        <v>4</v>
      </c>
      <c r="C715" s="28" t="s">
        <v>78</v>
      </c>
      <c r="D715">
        <f t="shared" si="22"/>
        <v>5.1749999999999998</v>
      </c>
      <c r="E715">
        <f t="shared" si="23"/>
        <v>5.6750000000000007</v>
      </c>
    </row>
    <row r="716" spans="1:5" x14ac:dyDescent="0.25">
      <c r="A716" s="19">
        <v>8220</v>
      </c>
      <c r="B716" s="20">
        <v>4</v>
      </c>
      <c r="C716" s="21" t="s">
        <v>78</v>
      </c>
      <c r="D716">
        <f t="shared" si="22"/>
        <v>5.1749999999999998</v>
      </c>
      <c r="E716">
        <f t="shared" si="23"/>
        <v>5.6750000000000007</v>
      </c>
    </row>
    <row r="717" spans="1:5" x14ac:dyDescent="0.25">
      <c r="A717" s="26">
        <v>8221</v>
      </c>
      <c r="B717" s="27">
        <v>4</v>
      </c>
      <c r="C717" s="28" t="s">
        <v>78</v>
      </c>
      <c r="D717">
        <f t="shared" si="22"/>
        <v>5.1749999999999998</v>
      </c>
      <c r="E717">
        <f t="shared" si="23"/>
        <v>5.6750000000000007</v>
      </c>
    </row>
    <row r="718" spans="1:5" x14ac:dyDescent="0.25">
      <c r="A718" s="19">
        <v>8240</v>
      </c>
      <c r="B718" s="20">
        <v>4</v>
      </c>
      <c r="C718" s="21" t="s">
        <v>78</v>
      </c>
      <c r="D718">
        <f t="shared" si="22"/>
        <v>5.1749999999999998</v>
      </c>
      <c r="E718">
        <f t="shared" si="23"/>
        <v>5.6750000000000007</v>
      </c>
    </row>
    <row r="719" spans="1:5" x14ac:dyDescent="0.25">
      <c r="A719" s="26">
        <v>8250</v>
      </c>
      <c r="B719" s="27">
        <v>4</v>
      </c>
      <c r="C719" s="28" t="s">
        <v>78</v>
      </c>
      <c r="D719">
        <f t="shared" si="22"/>
        <v>5.1749999999999998</v>
      </c>
      <c r="E719">
        <f t="shared" si="23"/>
        <v>5.6750000000000007</v>
      </c>
    </row>
    <row r="720" spans="1:5" x14ac:dyDescent="0.25">
      <c r="A720" s="19">
        <v>8260</v>
      </c>
      <c r="B720" s="20">
        <v>4</v>
      </c>
      <c r="C720" s="21" t="s">
        <v>78</v>
      </c>
      <c r="D720">
        <f t="shared" si="22"/>
        <v>5.1749999999999998</v>
      </c>
      <c r="E720">
        <f t="shared" si="23"/>
        <v>5.6750000000000007</v>
      </c>
    </row>
    <row r="721" spans="1:5" x14ac:dyDescent="0.25">
      <c r="A721" s="26">
        <v>8270</v>
      </c>
      <c r="B721" s="27">
        <v>1</v>
      </c>
      <c r="C721" s="28" t="s">
        <v>76</v>
      </c>
      <c r="D721">
        <f t="shared" si="22"/>
        <v>13.25</v>
      </c>
      <c r="E721">
        <f t="shared" si="23"/>
        <v>13.649999999999999</v>
      </c>
    </row>
    <row r="722" spans="1:5" x14ac:dyDescent="0.25">
      <c r="A722" s="19">
        <v>8280</v>
      </c>
      <c r="B722" s="20">
        <v>1</v>
      </c>
      <c r="C722" s="21" t="s">
        <v>76</v>
      </c>
      <c r="D722">
        <f t="shared" si="22"/>
        <v>13.25</v>
      </c>
      <c r="E722">
        <f t="shared" si="23"/>
        <v>13.649999999999999</v>
      </c>
    </row>
    <row r="723" spans="1:5" x14ac:dyDescent="0.25">
      <c r="A723" s="26">
        <v>8290</v>
      </c>
      <c r="B723" s="27">
        <v>1</v>
      </c>
      <c r="C723" s="28" t="s">
        <v>76</v>
      </c>
      <c r="D723">
        <f t="shared" si="22"/>
        <v>13.25</v>
      </c>
      <c r="E723">
        <f t="shared" si="23"/>
        <v>13.649999999999999</v>
      </c>
    </row>
    <row r="724" spans="1:5" x14ac:dyDescent="0.25">
      <c r="A724" s="19">
        <v>8300</v>
      </c>
      <c r="B724" s="20">
        <v>4</v>
      </c>
      <c r="C724" s="21" t="s">
        <v>78</v>
      </c>
      <c r="D724">
        <f t="shared" si="22"/>
        <v>5.1749999999999998</v>
      </c>
      <c r="E724">
        <f t="shared" si="23"/>
        <v>5.6750000000000007</v>
      </c>
    </row>
    <row r="725" spans="1:5" x14ac:dyDescent="0.25">
      <c r="A725" s="26">
        <v>8310</v>
      </c>
      <c r="B725" s="27">
        <v>4</v>
      </c>
      <c r="C725" s="28" t="s">
        <v>78</v>
      </c>
      <c r="D725">
        <f t="shared" si="22"/>
        <v>5.1749999999999998</v>
      </c>
      <c r="E725">
        <f t="shared" si="23"/>
        <v>5.6750000000000007</v>
      </c>
    </row>
    <row r="726" spans="1:5" x14ac:dyDescent="0.25">
      <c r="A726" s="19">
        <v>8500</v>
      </c>
      <c r="B726" s="20">
        <v>4</v>
      </c>
      <c r="C726" s="21" t="s">
        <v>78</v>
      </c>
      <c r="D726">
        <f t="shared" si="22"/>
        <v>5.1749999999999998</v>
      </c>
      <c r="E726">
        <f t="shared" si="23"/>
        <v>5.6750000000000007</v>
      </c>
    </row>
    <row r="727" spans="1:5" x14ac:dyDescent="0.25">
      <c r="A727" s="26">
        <v>8501</v>
      </c>
      <c r="B727" s="27">
        <v>4</v>
      </c>
      <c r="C727" s="28" t="s">
        <v>78</v>
      </c>
      <c r="D727">
        <f t="shared" si="22"/>
        <v>5.1749999999999998</v>
      </c>
      <c r="E727">
        <f t="shared" si="23"/>
        <v>5.6750000000000007</v>
      </c>
    </row>
    <row r="728" spans="1:5" x14ac:dyDescent="0.25">
      <c r="A728" s="19">
        <v>8502</v>
      </c>
      <c r="B728" s="20">
        <v>4</v>
      </c>
      <c r="C728" s="21" t="s">
        <v>78</v>
      </c>
      <c r="D728">
        <f t="shared" si="22"/>
        <v>5.1749999999999998</v>
      </c>
      <c r="E728">
        <f t="shared" si="23"/>
        <v>5.6750000000000007</v>
      </c>
    </row>
    <row r="729" spans="1:5" x14ac:dyDescent="0.25">
      <c r="A729" s="26">
        <v>8503</v>
      </c>
      <c r="B729" s="27">
        <v>4</v>
      </c>
      <c r="C729" s="28" t="s">
        <v>78</v>
      </c>
      <c r="D729">
        <f t="shared" si="22"/>
        <v>5.1749999999999998</v>
      </c>
      <c r="E729">
        <f t="shared" si="23"/>
        <v>5.6750000000000007</v>
      </c>
    </row>
    <row r="730" spans="1:5" x14ac:dyDescent="0.25">
      <c r="A730" s="19">
        <v>8504</v>
      </c>
      <c r="B730" s="20">
        <v>4</v>
      </c>
      <c r="C730" s="21" t="s">
        <v>78</v>
      </c>
      <c r="D730">
        <f t="shared" si="22"/>
        <v>5.1749999999999998</v>
      </c>
      <c r="E730">
        <f t="shared" si="23"/>
        <v>5.6750000000000007</v>
      </c>
    </row>
    <row r="731" spans="1:5" x14ac:dyDescent="0.25">
      <c r="A731" s="26">
        <v>8505</v>
      </c>
      <c r="B731" s="27">
        <v>4</v>
      </c>
      <c r="C731" s="28" t="s">
        <v>78</v>
      </c>
      <c r="D731">
        <f t="shared" si="22"/>
        <v>5.1749999999999998</v>
      </c>
      <c r="E731">
        <f t="shared" si="23"/>
        <v>5.6750000000000007</v>
      </c>
    </row>
    <row r="732" spans="1:5" x14ac:dyDescent="0.25">
      <c r="A732" s="19">
        <v>8506</v>
      </c>
      <c r="B732" s="20">
        <v>4</v>
      </c>
      <c r="C732" s="21" t="s">
        <v>78</v>
      </c>
      <c r="D732">
        <f t="shared" si="22"/>
        <v>5.1749999999999998</v>
      </c>
      <c r="E732">
        <f t="shared" si="23"/>
        <v>5.6750000000000007</v>
      </c>
    </row>
    <row r="733" spans="1:5" x14ac:dyDescent="0.25">
      <c r="A733" s="26">
        <v>8507</v>
      </c>
      <c r="B733" s="27">
        <v>4</v>
      </c>
      <c r="C733" s="28" t="s">
        <v>78</v>
      </c>
      <c r="D733">
        <f t="shared" si="22"/>
        <v>5.1749999999999998</v>
      </c>
      <c r="E733">
        <f t="shared" si="23"/>
        <v>5.6750000000000007</v>
      </c>
    </row>
    <row r="734" spans="1:5" x14ac:dyDescent="0.25">
      <c r="A734" s="19">
        <v>8508</v>
      </c>
      <c r="B734" s="20">
        <v>4</v>
      </c>
      <c r="C734" s="21" t="s">
        <v>78</v>
      </c>
      <c r="D734">
        <f t="shared" si="22"/>
        <v>5.1749999999999998</v>
      </c>
      <c r="E734">
        <f t="shared" si="23"/>
        <v>5.6750000000000007</v>
      </c>
    </row>
    <row r="735" spans="1:5" x14ac:dyDescent="0.25">
      <c r="A735" s="26">
        <v>8520</v>
      </c>
      <c r="B735" s="27">
        <v>1</v>
      </c>
      <c r="C735" s="28" t="s">
        <v>76</v>
      </c>
      <c r="D735">
        <f t="shared" si="22"/>
        <v>13.25</v>
      </c>
      <c r="E735">
        <f t="shared" si="23"/>
        <v>13.649999999999999</v>
      </c>
    </row>
    <row r="736" spans="1:5" x14ac:dyDescent="0.25">
      <c r="A736" s="19">
        <v>8521</v>
      </c>
      <c r="B736" s="20">
        <v>1</v>
      </c>
      <c r="C736" s="21" t="s">
        <v>76</v>
      </c>
      <c r="D736">
        <f t="shared" si="22"/>
        <v>13.25</v>
      </c>
      <c r="E736">
        <f t="shared" si="23"/>
        <v>13.649999999999999</v>
      </c>
    </row>
    <row r="737" spans="1:5" x14ac:dyDescent="0.25">
      <c r="A737" s="26">
        <v>8522</v>
      </c>
      <c r="B737" s="27">
        <v>1</v>
      </c>
      <c r="C737" s="28" t="s">
        <v>76</v>
      </c>
      <c r="D737">
        <f t="shared" si="22"/>
        <v>13.25</v>
      </c>
      <c r="E737">
        <f t="shared" si="23"/>
        <v>13.649999999999999</v>
      </c>
    </row>
    <row r="738" spans="1:5" x14ac:dyDescent="0.25">
      <c r="A738" s="19">
        <v>8523</v>
      </c>
      <c r="B738" s="20">
        <v>1</v>
      </c>
      <c r="C738" s="21" t="s">
        <v>76</v>
      </c>
      <c r="D738">
        <f t="shared" si="22"/>
        <v>13.25</v>
      </c>
      <c r="E738">
        <f t="shared" si="23"/>
        <v>13.649999999999999</v>
      </c>
    </row>
    <row r="739" spans="1:5" x14ac:dyDescent="0.25">
      <c r="A739" s="26">
        <v>8524</v>
      </c>
      <c r="B739" s="27">
        <v>1</v>
      </c>
      <c r="C739" s="28" t="s">
        <v>76</v>
      </c>
      <c r="D739">
        <f t="shared" si="22"/>
        <v>13.25</v>
      </c>
      <c r="E739">
        <f t="shared" si="23"/>
        <v>13.649999999999999</v>
      </c>
    </row>
    <row r="740" spans="1:5" x14ac:dyDescent="0.25">
      <c r="A740" s="19">
        <v>8525</v>
      </c>
      <c r="B740" s="20">
        <v>1</v>
      </c>
      <c r="C740" s="21" t="s">
        <v>76</v>
      </c>
      <c r="D740">
        <f t="shared" si="22"/>
        <v>13.25</v>
      </c>
      <c r="E740">
        <f t="shared" si="23"/>
        <v>13.649999999999999</v>
      </c>
    </row>
    <row r="741" spans="1:5" x14ac:dyDescent="0.25">
      <c r="A741" s="26">
        <v>8526</v>
      </c>
      <c r="B741" s="27">
        <v>1</v>
      </c>
      <c r="C741" s="28" t="s">
        <v>76</v>
      </c>
      <c r="D741">
        <f t="shared" si="22"/>
        <v>13.25</v>
      </c>
      <c r="E741">
        <f t="shared" si="23"/>
        <v>13.649999999999999</v>
      </c>
    </row>
    <row r="742" spans="1:5" x14ac:dyDescent="0.25">
      <c r="A742" s="19">
        <v>8540</v>
      </c>
      <c r="B742" s="20">
        <v>1</v>
      </c>
      <c r="C742" s="21" t="s">
        <v>76</v>
      </c>
      <c r="D742">
        <f t="shared" si="22"/>
        <v>13.25</v>
      </c>
      <c r="E742">
        <f t="shared" si="23"/>
        <v>13.649999999999999</v>
      </c>
    </row>
    <row r="743" spans="1:5" x14ac:dyDescent="0.25">
      <c r="A743" s="26">
        <v>8541</v>
      </c>
      <c r="B743" s="27">
        <v>1</v>
      </c>
      <c r="C743" s="28" t="s">
        <v>76</v>
      </c>
      <c r="D743">
        <f t="shared" si="22"/>
        <v>13.25</v>
      </c>
      <c r="E743">
        <f t="shared" si="23"/>
        <v>13.649999999999999</v>
      </c>
    </row>
    <row r="744" spans="1:5" x14ac:dyDescent="0.25">
      <c r="A744" s="19">
        <v>8543</v>
      </c>
      <c r="B744" s="20">
        <v>1</v>
      </c>
      <c r="C744" s="21" t="s">
        <v>76</v>
      </c>
      <c r="D744">
        <f t="shared" si="22"/>
        <v>13.25</v>
      </c>
      <c r="E744">
        <f t="shared" si="23"/>
        <v>13.649999999999999</v>
      </c>
    </row>
    <row r="745" spans="1:5" x14ac:dyDescent="0.25">
      <c r="A745" s="26">
        <v>8544</v>
      </c>
      <c r="B745" s="27">
        <v>1</v>
      </c>
      <c r="C745" s="28" t="s">
        <v>76</v>
      </c>
      <c r="D745">
        <f t="shared" si="22"/>
        <v>13.25</v>
      </c>
      <c r="E745">
        <f t="shared" si="23"/>
        <v>13.649999999999999</v>
      </c>
    </row>
    <row r="746" spans="1:5" x14ac:dyDescent="0.25">
      <c r="A746" s="19">
        <v>8545</v>
      </c>
      <c r="B746" s="20">
        <v>1</v>
      </c>
      <c r="C746" s="21" t="s">
        <v>76</v>
      </c>
      <c r="D746">
        <f t="shared" si="22"/>
        <v>13.25</v>
      </c>
      <c r="E746">
        <f t="shared" si="23"/>
        <v>13.649999999999999</v>
      </c>
    </row>
    <row r="747" spans="1:5" x14ac:dyDescent="0.25">
      <c r="A747" s="26">
        <v>8546</v>
      </c>
      <c r="B747" s="27">
        <v>1</v>
      </c>
      <c r="C747" s="28" t="s">
        <v>76</v>
      </c>
      <c r="D747">
        <f t="shared" si="22"/>
        <v>13.25</v>
      </c>
      <c r="E747">
        <f t="shared" si="23"/>
        <v>13.649999999999999</v>
      </c>
    </row>
    <row r="748" spans="1:5" x14ac:dyDescent="0.25">
      <c r="A748" s="19">
        <v>8547</v>
      </c>
      <c r="B748" s="20">
        <v>1</v>
      </c>
      <c r="C748" s="21" t="s">
        <v>76</v>
      </c>
      <c r="D748">
        <f t="shared" si="22"/>
        <v>13.25</v>
      </c>
      <c r="E748">
        <f t="shared" si="23"/>
        <v>13.649999999999999</v>
      </c>
    </row>
    <row r="749" spans="1:5" x14ac:dyDescent="0.25">
      <c r="A749" s="26">
        <v>8549</v>
      </c>
      <c r="B749" s="27">
        <v>1</v>
      </c>
      <c r="C749" s="28" t="s">
        <v>76</v>
      </c>
      <c r="D749">
        <f t="shared" si="22"/>
        <v>13.25</v>
      </c>
      <c r="E749">
        <f t="shared" si="23"/>
        <v>13.649999999999999</v>
      </c>
    </row>
    <row r="750" spans="1:5" x14ac:dyDescent="0.25">
      <c r="A750" s="19">
        <v>8550</v>
      </c>
      <c r="B750" s="20">
        <v>1</v>
      </c>
      <c r="C750" s="21" t="s">
        <v>76</v>
      </c>
      <c r="D750">
        <f t="shared" si="22"/>
        <v>13.25</v>
      </c>
      <c r="E750">
        <f t="shared" si="23"/>
        <v>13.649999999999999</v>
      </c>
    </row>
    <row r="751" spans="1:5" x14ac:dyDescent="0.25">
      <c r="A751" s="26">
        <v>8551</v>
      </c>
      <c r="B751" s="27">
        <v>1</v>
      </c>
      <c r="C751" s="28" t="s">
        <v>76</v>
      </c>
      <c r="D751">
        <f t="shared" si="22"/>
        <v>13.25</v>
      </c>
      <c r="E751">
        <f t="shared" si="23"/>
        <v>13.649999999999999</v>
      </c>
    </row>
    <row r="752" spans="1:5" x14ac:dyDescent="0.25">
      <c r="A752" s="19">
        <v>8552</v>
      </c>
      <c r="B752" s="20">
        <v>1</v>
      </c>
      <c r="C752" s="21" t="s">
        <v>76</v>
      </c>
      <c r="D752">
        <f t="shared" si="22"/>
        <v>13.25</v>
      </c>
      <c r="E752">
        <f t="shared" si="23"/>
        <v>13.649999999999999</v>
      </c>
    </row>
    <row r="753" spans="1:5" x14ac:dyDescent="0.25">
      <c r="A753" s="26">
        <v>8560</v>
      </c>
      <c r="B753" s="27">
        <v>1</v>
      </c>
      <c r="C753" s="28" t="s">
        <v>76</v>
      </c>
      <c r="D753">
        <f t="shared" si="22"/>
        <v>13.25</v>
      </c>
      <c r="E753">
        <f t="shared" si="23"/>
        <v>13.649999999999999</v>
      </c>
    </row>
    <row r="754" spans="1:5" x14ac:dyDescent="0.25">
      <c r="A754" s="19">
        <v>8570</v>
      </c>
      <c r="B754" s="20">
        <v>4</v>
      </c>
      <c r="C754" s="21" t="s">
        <v>78</v>
      </c>
      <c r="D754">
        <f t="shared" si="22"/>
        <v>5.1749999999999998</v>
      </c>
      <c r="E754">
        <f t="shared" si="23"/>
        <v>5.6750000000000007</v>
      </c>
    </row>
    <row r="755" spans="1:5" x14ac:dyDescent="0.25">
      <c r="A755" s="26">
        <v>8572</v>
      </c>
      <c r="B755" s="27">
        <v>1</v>
      </c>
      <c r="C755" s="28" t="s">
        <v>76</v>
      </c>
      <c r="D755">
        <f t="shared" si="22"/>
        <v>13.25</v>
      </c>
      <c r="E755">
        <f t="shared" si="23"/>
        <v>13.649999999999999</v>
      </c>
    </row>
    <row r="756" spans="1:5" x14ac:dyDescent="0.25">
      <c r="A756" s="19">
        <v>8573</v>
      </c>
      <c r="B756" s="20">
        <v>1</v>
      </c>
      <c r="C756" s="21" t="s">
        <v>76</v>
      </c>
      <c r="D756">
        <f t="shared" si="22"/>
        <v>13.25</v>
      </c>
      <c r="E756">
        <f t="shared" si="23"/>
        <v>13.649999999999999</v>
      </c>
    </row>
    <row r="757" spans="1:5" x14ac:dyDescent="0.25">
      <c r="A757" s="26">
        <v>8574</v>
      </c>
      <c r="B757" s="27">
        <v>4</v>
      </c>
      <c r="C757" s="28" t="s">
        <v>78</v>
      </c>
      <c r="D757">
        <f t="shared" si="22"/>
        <v>5.1749999999999998</v>
      </c>
      <c r="E757">
        <f t="shared" si="23"/>
        <v>5.6750000000000007</v>
      </c>
    </row>
    <row r="758" spans="1:5" x14ac:dyDescent="0.25">
      <c r="A758" s="19">
        <v>8575</v>
      </c>
      <c r="B758" s="20">
        <v>4</v>
      </c>
      <c r="C758" s="21" t="s">
        <v>78</v>
      </c>
      <c r="D758">
        <f t="shared" si="22"/>
        <v>5.1749999999999998</v>
      </c>
      <c r="E758">
        <f t="shared" si="23"/>
        <v>5.6750000000000007</v>
      </c>
    </row>
    <row r="759" spans="1:5" x14ac:dyDescent="0.25">
      <c r="A759" s="26">
        <v>8577</v>
      </c>
      <c r="B759" s="27">
        <v>1</v>
      </c>
      <c r="C759" s="28" t="s">
        <v>76</v>
      </c>
      <c r="D759">
        <f t="shared" si="22"/>
        <v>13.25</v>
      </c>
      <c r="E759">
        <f t="shared" si="23"/>
        <v>13.649999999999999</v>
      </c>
    </row>
    <row r="760" spans="1:5" x14ac:dyDescent="0.25">
      <c r="A760" s="19">
        <v>8600</v>
      </c>
      <c r="B760" s="20">
        <v>1</v>
      </c>
      <c r="C760" s="21" t="s">
        <v>76</v>
      </c>
      <c r="D760">
        <f t="shared" si="22"/>
        <v>13.25</v>
      </c>
      <c r="E760">
        <f t="shared" si="23"/>
        <v>13.649999999999999</v>
      </c>
    </row>
    <row r="761" spans="1:5" x14ac:dyDescent="0.25">
      <c r="A761" s="26">
        <v>8601</v>
      </c>
      <c r="B761" s="27">
        <v>1</v>
      </c>
      <c r="C761" s="28" t="s">
        <v>76</v>
      </c>
      <c r="D761">
        <f t="shared" si="22"/>
        <v>13.25</v>
      </c>
      <c r="E761">
        <f t="shared" si="23"/>
        <v>13.649999999999999</v>
      </c>
    </row>
    <row r="762" spans="1:5" x14ac:dyDescent="0.25">
      <c r="A762" s="19">
        <v>8603</v>
      </c>
      <c r="B762" s="20">
        <v>1</v>
      </c>
      <c r="C762" s="21" t="s">
        <v>76</v>
      </c>
      <c r="D762">
        <f t="shared" si="22"/>
        <v>13.25</v>
      </c>
      <c r="E762">
        <f t="shared" si="23"/>
        <v>13.649999999999999</v>
      </c>
    </row>
    <row r="763" spans="1:5" x14ac:dyDescent="0.25">
      <c r="A763" s="26">
        <v>8604</v>
      </c>
      <c r="B763" s="27">
        <v>1</v>
      </c>
      <c r="C763" s="28" t="s">
        <v>76</v>
      </c>
      <c r="D763">
        <f t="shared" si="22"/>
        <v>13.25</v>
      </c>
      <c r="E763">
        <f t="shared" si="23"/>
        <v>13.649999999999999</v>
      </c>
    </row>
    <row r="764" spans="1:5" x14ac:dyDescent="0.25">
      <c r="A764" s="19">
        <v>8605</v>
      </c>
      <c r="B764" s="20">
        <v>1</v>
      </c>
      <c r="C764" s="21" t="s">
        <v>76</v>
      </c>
      <c r="D764">
        <f t="shared" si="22"/>
        <v>13.25</v>
      </c>
      <c r="E764">
        <f t="shared" si="23"/>
        <v>13.649999999999999</v>
      </c>
    </row>
    <row r="765" spans="1:5" x14ac:dyDescent="0.25">
      <c r="A765" s="26">
        <v>8606</v>
      </c>
      <c r="B765" s="27">
        <v>1</v>
      </c>
      <c r="C765" s="28" t="s">
        <v>76</v>
      </c>
      <c r="D765">
        <f t="shared" si="22"/>
        <v>13.25</v>
      </c>
      <c r="E765">
        <f t="shared" si="23"/>
        <v>13.649999999999999</v>
      </c>
    </row>
    <row r="766" spans="1:5" x14ac:dyDescent="0.25">
      <c r="A766" s="19">
        <v>8607</v>
      </c>
      <c r="B766" s="20">
        <v>1</v>
      </c>
      <c r="C766" s="21" t="s">
        <v>76</v>
      </c>
      <c r="D766">
        <f t="shared" si="22"/>
        <v>13.25</v>
      </c>
      <c r="E766">
        <f t="shared" si="23"/>
        <v>13.649999999999999</v>
      </c>
    </row>
    <row r="767" spans="1:5" x14ac:dyDescent="0.25">
      <c r="A767" s="26">
        <v>8608</v>
      </c>
      <c r="B767" s="27">
        <v>1</v>
      </c>
      <c r="C767" s="28" t="s">
        <v>76</v>
      </c>
      <c r="D767">
        <f t="shared" si="22"/>
        <v>13.25</v>
      </c>
      <c r="E767">
        <f t="shared" si="23"/>
        <v>13.649999999999999</v>
      </c>
    </row>
    <row r="768" spans="1:5" x14ac:dyDescent="0.25">
      <c r="A768" s="19">
        <v>8609</v>
      </c>
      <c r="B768" s="20">
        <v>1</v>
      </c>
      <c r="C768" s="21" t="s">
        <v>76</v>
      </c>
      <c r="D768">
        <f t="shared" si="22"/>
        <v>13.25</v>
      </c>
      <c r="E768">
        <f t="shared" si="23"/>
        <v>13.649999999999999</v>
      </c>
    </row>
    <row r="769" spans="1:5" x14ac:dyDescent="0.25">
      <c r="A769" s="26">
        <v>8620</v>
      </c>
      <c r="B769" s="27">
        <v>2</v>
      </c>
      <c r="C769" s="28" t="s">
        <v>77</v>
      </c>
      <c r="D769">
        <f t="shared" si="22"/>
        <v>12.049999999999999</v>
      </c>
      <c r="E769">
        <f t="shared" si="23"/>
        <v>12.574999999999999</v>
      </c>
    </row>
    <row r="770" spans="1:5" x14ac:dyDescent="0.25">
      <c r="A770" s="19">
        <v>8621</v>
      </c>
      <c r="B770" s="20">
        <v>2</v>
      </c>
      <c r="C770" s="21" t="s">
        <v>77</v>
      </c>
      <c r="D770">
        <f t="shared" si="22"/>
        <v>12.049999999999999</v>
      </c>
      <c r="E770">
        <f t="shared" si="23"/>
        <v>12.574999999999999</v>
      </c>
    </row>
    <row r="771" spans="1:5" x14ac:dyDescent="0.25">
      <c r="A771" s="26">
        <v>8623</v>
      </c>
      <c r="B771" s="27">
        <v>2</v>
      </c>
      <c r="C771" s="28" t="s">
        <v>77</v>
      </c>
      <c r="D771">
        <f t="shared" ref="D771:D834" si="24">VLOOKUP(B771,$N$2:$O$5,2,FALSE)</f>
        <v>12.049999999999999</v>
      </c>
      <c r="E771">
        <f t="shared" ref="E771:E834" si="25">VLOOKUP(B771,$N$2:$P$5,3,FALSE)</f>
        <v>12.574999999999999</v>
      </c>
    </row>
    <row r="772" spans="1:5" x14ac:dyDescent="0.25">
      <c r="A772" s="19">
        <v>8625</v>
      </c>
      <c r="B772" s="20">
        <v>2</v>
      </c>
      <c r="C772" s="21" t="s">
        <v>77</v>
      </c>
      <c r="D772">
        <f t="shared" si="24"/>
        <v>12.049999999999999</v>
      </c>
      <c r="E772">
        <f t="shared" si="25"/>
        <v>12.574999999999999</v>
      </c>
    </row>
    <row r="773" spans="1:5" x14ac:dyDescent="0.25">
      <c r="A773" s="26">
        <v>8626</v>
      </c>
      <c r="B773" s="27">
        <v>2</v>
      </c>
      <c r="C773" s="28" t="s">
        <v>77</v>
      </c>
      <c r="D773">
        <f t="shared" si="24"/>
        <v>12.049999999999999</v>
      </c>
      <c r="E773">
        <f t="shared" si="25"/>
        <v>12.574999999999999</v>
      </c>
    </row>
    <row r="774" spans="1:5" x14ac:dyDescent="0.25">
      <c r="A774" s="19">
        <v>8627</v>
      </c>
      <c r="B774" s="20">
        <v>2</v>
      </c>
      <c r="C774" s="21" t="s">
        <v>77</v>
      </c>
      <c r="D774">
        <f t="shared" si="24"/>
        <v>12.049999999999999</v>
      </c>
      <c r="E774">
        <f t="shared" si="25"/>
        <v>12.574999999999999</v>
      </c>
    </row>
    <row r="775" spans="1:5" x14ac:dyDescent="0.25">
      <c r="A775" s="26">
        <v>8628</v>
      </c>
      <c r="B775" s="27">
        <v>1</v>
      </c>
      <c r="C775" s="28" t="s">
        <v>76</v>
      </c>
      <c r="D775">
        <f t="shared" si="24"/>
        <v>13.25</v>
      </c>
      <c r="E775">
        <f t="shared" si="25"/>
        <v>13.649999999999999</v>
      </c>
    </row>
    <row r="776" spans="1:5" x14ac:dyDescent="0.25">
      <c r="A776" s="19">
        <v>8629</v>
      </c>
      <c r="B776" s="20">
        <v>2</v>
      </c>
      <c r="C776" s="21" t="s">
        <v>77</v>
      </c>
      <c r="D776">
        <f t="shared" si="24"/>
        <v>12.049999999999999</v>
      </c>
      <c r="E776">
        <f t="shared" si="25"/>
        <v>12.574999999999999</v>
      </c>
    </row>
    <row r="777" spans="1:5" x14ac:dyDescent="0.25">
      <c r="A777" s="26">
        <v>8630</v>
      </c>
      <c r="B777" s="27">
        <v>2</v>
      </c>
      <c r="C777" s="28" t="s">
        <v>77</v>
      </c>
      <c r="D777">
        <f t="shared" si="24"/>
        <v>12.049999999999999</v>
      </c>
      <c r="E777">
        <f t="shared" si="25"/>
        <v>12.574999999999999</v>
      </c>
    </row>
    <row r="778" spans="1:5" x14ac:dyDescent="0.25">
      <c r="A778" s="19">
        <v>8631</v>
      </c>
      <c r="B778" s="20">
        <v>2</v>
      </c>
      <c r="C778" s="21" t="s">
        <v>77</v>
      </c>
      <c r="D778">
        <f t="shared" si="24"/>
        <v>12.049999999999999</v>
      </c>
      <c r="E778">
        <f t="shared" si="25"/>
        <v>12.574999999999999</v>
      </c>
    </row>
    <row r="779" spans="1:5" x14ac:dyDescent="0.25">
      <c r="A779" s="26">
        <v>8640</v>
      </c>
      <c r="B779" s="27">
        <v>2</v>
      </c>
      <c r="C779" s="28" t="s">
        <v>77</v>
      </c>
      <c r="D779">
        <f t="shared" si="24"/>
        <v>12.049999999999999</v>
      </c>
      <c r="E779">
        <f t="shared" si="25"/>
        <v>12.574999999999999</v>
      </c>
    </row>
    <row r="780" spans="1:5" x14ac:dyDescent="0.25">
      <c r="A780" s="19">
        <v>8641</v>
      </c>
      <c r="B780" s="20">
        <v>1</v>
      </c>
      <c r="C780" s="21" t="s">
        <v>76</v>
      </c>
      <c r="D780">
        <f t="shared" si="24"/>
        <v>13.25</v>
      </c>
      <c r="E780">
        <f t="shared" si="25"/>
        <v>13.649999999999999</v>
      </c>
    </row>
    <row r="781" spans="1:5" x14ac:dyDescent="0.25">
      <c r="A781" s="26">
        <v>8642</v>
      </c>
      <c r="B781" s="27">
        <v>1</v>
      </c>
      <c r="C781" s="28" t="s">
        <v>76</v>
      </c>
      <c r="D781">
        <f t="shared" si="24"/>
        <v>13.25</v>
      </c>
      <c r="E781">
        <f t="shared" si="25"/>
        <v>13.649999999999999</v>
      </c>
    </row>
    <row r="782" spans="1:5" x14ac:dyDescent="0.25">
      <c r="A782" s="19">
        <v>8643</v>
      </c>
      <c r="B782" s="20">
        <v>2</v>
      </c>
      <c r="C782" s="21" t="s">
        <v>77</v>
      </c>
      <c r="D782">
        <f t="shared" si="24"/>
        <v>12.049999999999999</v>
      </c>
      <c r="E782">
        <f t="shared" si="25"/>
        <v>12.574999999999999</v>
      </c>
    </row>
    <row r="783" spans="1:5" x14ac:dyDescent="0.25">
      <c r="A783" s="26">
        <v>8644</v>
      </c>
      <c r="B783" s="27">
        <v>2</v>
      </c>
      <c r="C783" s="28" t="s">
        <v>77</v>
      </c>
      <c r="D783">
        <f t="shared" si="24"/>
        <v>12.049999999999999</v>
      </c>
      <c r="E783">
        <f t="shared" si="25"/>
        <v>12.574999999999999</v>
      </c>
    </row>
    <row r="784" spans="1:5" x14ac:dyDescent="0.25">
      <c r="A784" s="19">
        <v>8645</v>
      </c>
      <c r="B784" s="20">
        <v>2</v>
      </c>
      <c r="C784" s="21" t="s">
        <v>77</v>
      </c>
      <c r="D784">
        <f t="shared" si="24"/>
        <v>12.049999999999999</v>
      </c>
      <c r="E784">
        <f t="shared" si="25"/>
        <v>12.574999999999999</v>
      </c>
    </row>
    <row r="785" spans="1:5" x14ac:dyDescent="0.25">
      <c r="A785" s="26">
        <v>8646</v>
      </c>
      <c r="B785" s="27">
        <v>2</v>
      </c>
      <c r="C785" s="28" t="s">
        <v>77</v>
      </c>
      <c r="D785">
        <f t="shared" si="24"/>
        <v>12.049999999999999</v>
      </c>
      <c r="E785">
        <f t="shared" si="25"/>
        <v>12.574999999999999</v>
      </c>
    </row>
    <row r="786" spans="1:5" x14ac:dyDescent="0.25">
      <c r="A786" s="19">
        <v>8647</v>
      </c>
      <c r="B786" s="20">
        <v>2</v>
      </c>
      <c r="C786" s="21" t="s">
        <v>77</v>
      </c>
      <c r="D786">
        <f t="shared" si="24"/>
        <v>12.049999999999999</v>
      </c>
      <c r="E786">
        <f t="shared" si="25"/>
        <v>12.574999999999999</v>
      </c>
    </row>
    <row r="787" spans="1:5" x14ac:dyDescent="0.25">
      <c r="A787" s="26">
        <v>8648</v>
      </c>
      <c r="B787" s="27">
        <v>2</v>
      </c>
      <c r="C787" s="28" t="s">
        <v>77</v>
      </c>
      <c r="D787">
        <f t="shared" si="24"/>
        <v>12.049999999999999</v>
      </c>
      <c r="E787">
        <f t="shared" si="25"/>
        <v>12.574999999999999</v>
      </c>
    </row>
    <row r="788" spans="1:5" x14ac:dyDescent="0.25">
      <c r="A788" s="19">
        <v>8650</v>
      </c>
      <c r="B788" s="20">
        <v>1</v>
      </c>
      <c r="C788" s="21" t="s">
        <v>76</v>
      </c>
      <c r="D788">
        <f t="shared" si="24"/>
        <v>13.25</v>
      </c>
      <c r="E788">
        <f t="shared" si="25"/>
        <v>13.649999999999999</v>
      </c>
    </row>
    <row r="789" spans="1:5" x14ac:dyDescent="0.25">
      <c r="A789" s="26">
        <v>8651</v>
      </c>
      <c r="B789" s="27">
        <v>2</v>
      </c>
      <c r="C789" s="28" t="s">
        <v>77</v>
      </c>
      <c r="D789">
        <f t="shared" si="24"/>
        <v>12.049999999999999</v>
      </c>
      <c r="E789">
        <f t="shared" si="25"/>
        <v>12.574999999999999</v>
      </c>
    </row>
    <row r="790" spans="1:5" x14ac:dyDescent="0.25">
      <c r="A790" s="19">
        <v>8654</v>
      </c>
      <c r="B790" s="20">
        <v>1</v>
      </c>
      <c r="C790" s="21" t="s">
        <v>76</v>
      </c>
      <c r="D790">
        <f t="shared" si="24"/>
        <v>13.25</v>
      </c>
      <c r="E790">
        <f t="shared" si="25"/>
        <v>13.649999999999999</v>
      </c>
    </row>
    <row r="791" spans="1:5" x14ac:dyDescent="0.25">
      <c r="A791" s="26">
        <v>8700</v>
      </c>
      <c r="B791" s="27">
        <v>1</v>
      </c>
      <c r="C791" s="28" t="s">
        <v>76</v>
      </c>
      <c r="D791">
        <f t="shared" si="24"/>
        <v>13.25</v>
      </c>
      <c r="E791">
        <f t="shared" si="25"/>
        <v>13.649999999999999</v>
      </c>
    </row>
    <row r="792" spans="1:5" x14ac:dyDescent="0.25">
      <c r="A792" s="19">
        <v>8701</v>
      </c>
      <c r="B792" s="20">
        <v>4</v>
      </c>
      <c r="C792" s="21" t="s">
        <v>78</v>
      </c>
      <c r="D792">
        <f t="shared" si="24"/>
        <v>5.1749999999999998</v>
      </c>
      <c r="E792">
        <f t="shared" si="25"/>
        <v>5.6750000000000007</v>
      </c>
    </row>
    <row r="793" spans="1:5" x14ac:dyDescent="0.25">
      <c r="A793" s="26">
        <v>8702</v>
      </c>
      <c r="B793" s="27">
        <v>1</v>
      </c>
      <c r="C793" s="28" t="s">
        <v>76</v>
      </c>
      <c r="D793">
        <f t="shared" si="24"/>
        <v>13.25</v>
      </c>
      <c r="E793">
        <f t="shared" si="25"/>
        <v>13.649999999999999</v>
      </c>
    </row>
    <row r="794" spans="1:5" x14ac:dyDescent="0.25">
      <c r="A794" s="19">
        <v>8703</v>
      </c>
      <c r="B794" s="20">
        <v>1</v>
      </c>
      <c r="C794" s="21" t="s">
        <v>76</v>
      </c>
      <c r="D794">
        <f t="shared" si="24"/>
        <v>13.25</v>
      </c>
      <c r="E794">
        <f t="shared" si="25"/>
        <v>13.649999999999999</v>
      </c>
    </row>
    <row r="795" spans="1:5" x14ac:dyDescent="0.25">
      <c r="A795" s="26">
        <v>8704</v>
      </c>
      <c r="B795" s="27">
        <v>1</v>
      </c>
      <c r="C795" s="28" t="s">
        <v>76</v>
      </c>
      <c r="D795">
        <f t="shared" si="24"/>
        <v>13.25</v>
      </c>
      <c r="E795">
        <f t="shared" si="25"/>
        <v>13.649999999999999</v>
      </c>
    </row>
    <row r="796" spans="1:5" x14ac:dyDescent="0.25">
      <c r="A796" s="19">
        <v>8706</v>
      </c>
      <c r="B796" s="20">
        <v>1</v>
      </c>
      <c r="C796" s="21" t="s">
        <v>76</v>
      </c>
      <c r="D796">
        <f t="shared" si="24"/>
        <v>13.25</v>
      </c>
      <c r="E796">
        <f t="shared" si="25"/>
        <v>13.649999999999999</v>
      </c>
    </row>
    <row r="797" spans="1:5" x14ac:dyDescent="0.25">
      <c r="A797" s="26">
        <v>8720</v>
      </c>
      <c r="B797" s="27">
        <v>1</v>
      </c>
      <c r="C797" s="28" t="s">
        <v>76</v>
      </c>
      <c r="D797">
        <f t="shared" si="24"/>
        <v>13.25</v>
      </c>
      <c r="E797">
        <f t="shared" si="25"/>
        <v>13.649999999999999</v>
      </c>
    </row>
    <row r="798" spans="1:5" x14ac:dyDescent="0.25">
      <c r="A798" s="19">
        <v>8721</v>
      </c>
      <c r="B798" s="20">
        <v>1</v>
      </c>
      <c r="C798" s="21" t="s">
        <v>76</v>
      </c>
      <c r="D798">
        <f t="shared" si="24"/>
        <v>13.25</v>
      </c>
      <c r="E798">
        <f t="shared" si="25"/>
        <v>13.649999999999999</v>
      </c>
    </row>
    <row r="799" spans="1:5" x14ac:dyDescent="0.25">
      <c r="A799" s="26">
        <v>8722</v>
      </c>
      <c r="B799" s="27">
        <v>1</v>
      </c>
      <c r="C799" s="28" t="s">
        <v>76</v>
      </c>
      <c r="D799">
        <f t="shared" si="24"/>
        <v>13.25</v>
      </c>
      <c r="E799">
        <f t="shared" si="25"/>
        <v>13.649999999999999</v>
      </c>
    </row>
    <row r="800" spans="1:5" x14ac:dyDescent="0.25">
      <c r="A800" s="19">
        <v>8723</v>
      </c>
      <c r="B800" s="20">
        <v>1</v>
      </c>
      <c r="C800" s="21" t="s">
        <v>76</v>
      </c>
      <c r="D800">
        <f t="shared" si="24"/>
        <v>13.25</v>
      </c>
      <c r="E800">
        <f t="shared" si="25"/>
        <v>13.649999999999999</v>
      </c>
    </row>
    <row r="801" spans="1:5" x14ac:dyDescent="0.25">
      <c r="A801" s="26">
        <v>8724</v>
      </c>
      <c r="B801" s="27">
        <v>1</v>
      </c>
      <c r="C801" s="28" t="s">
        <v>76</v>
      </c>
      <c r="D801">
        <f t="shared" si="24"/>
        <v>13.25</v>
      </c>
      <c r="E801">
        <f t="shared" si="25"/>
        <v>13.649999999999999</v>
      </c>
    </row>
    <row r="802" spans="1:5" x14ac:dyDescent="0.25">
      <c r="A802" s="19">
        <v>8725</v>
      </c>
      <c r="B802" s="20">
        <v>1</v>
      </c>
      <c r="C802" s="21" t="s">
        <v>76</v>
      </c>
      <c r="D802">
        <f t="shared" si="24"/>
        <v>13.25</v>
      </c>
      <c r="E802">
        <f t="shared" si="25"/>
        <v>13.649999999999999</v>
      </c>
    </row>
    <row r="803" spans="1:5" x14ac:dyDescent="0.25">
      <c r="A803" s="26">
        <v>8726</v>
      </c>
      <c r="B803" s="27">
        <v>1</v>
      </c>
      <c r="C803" s="28" t="s">
        <v>76</v>
      </c>
      <c r="D803">
        <f t="shared" si="24"/>
        <v>13.25</v>
      </c>
      <c r="E803">
        <f t="shared" si="25"/>
        <v>13.649999999999999</v>
      </c>
    </row>
    <row r="804" spans="1:5" x14ac:dyDescent="0.25">
      <c r="A804" s="19">
        <v>8728</v>
      </c>
      <c r="B804" s="20">
        <v>1</v>
      </c>
      <c r="C804" s="21" t="s">
        <v>76</v>
      </c>
      <c r="D804">
        <f t="shared" si="24"/>
        <v>13.25</v>
      </c>
      <c r="E804">
        <f t="shared" si="25"/>
        <v>13.649999999999999</v>
      </c>
    </row>
    <row r="805" spans="1:5" x14ac:dyDescent="0.25">
      <c r="A805" s="26">
        <v>8729</v>
      </c>
      <c r="B805" s="27">
        <v>1</v>
      </c>
      <c r="C805" s="28" t="s">
        <v>76</v>
      </c>
      <c r="D805">
        <f t="shared" si="24"/>
        <v>13.25</v>
      </c>
      <c r="E805">
        <f t="shared" si="25"/>
        <v>13.649999999999999</v>
      </c>
    </row>
    <row r="806" spans="1:5" x14ac:dyDescent="0.25">
      <c r="A806" s="19">
        <v>8730</v>
      </c>
      <c r="B806" s="20">
        <v>1</v>
      </c>
      <c r="C806" s="21" t="s">
        <v>76</v>
      </c>
      <c r="D806">
        <f t="shared" si="24"/>
        <v>13.25</v>
      </c>
      <c r="E806">
        <f t="shared" si="25"/>
        <v>13.649999999999999</v>
      </c>
    </row>
    <row r="807" spans="1:5" x14ac:dyDescent="0.25">
      <c r="A807" s="26">
        <v>8740</v>
      </c>
      <c r="B807" s="27">
        <v>1</v>
      </c>
      <c r="C807" s="28" t="s">
        <v>76</v>
      </c>
      <c r="D807">
        <f t="shared" si="24"/>
        <v>13.25</v>
      </c>
      <c r="E807">
        <f t="shared" si="25"/>
        <v>13.649999999999999</v>
      </c>
    </row>
    <row r="808" spans="1:5" x14ac:dyDescent="0.25">
      <c r="A808" s="19">
        <v>8741</v>
      </c>
      <c r="B808" s="20">
        <v>1</v>
      </c>
      <c r="C808" s="21" t="s">
        <v>76</v>
      </c>
      <c r="D808">
        <f t="shared" si="24"/>
        <v>13.25</v>
      </c>
      <c r="E808">
        <f t="shared" si="25"/>
        <v>13.649999999999999</v>
      </c>
    </row>
    <row r="809" spans="1:5" x14ac:dyDescent="0.25">
      <c r="A809" s="26">
        <v>8742</v>
      </c>
      <c r="B809" s="27">
        <v>1</v>
      </c>
      <c r="C809" s="28" t="s">
        <v>76</v>
      </c>
      <c r="D809">
        <f t="shared" si="24"/>
        <v>13.25</v>
      </c>
      <c r="E809">
        <f t="shared" si="25"/>
        <v>13.649999999999999</v>
      </c>
    </row>
    <row r="810" spans="1:5" x14ac:dyDescent="0.25">
      <c r="A810" s="19">
        <v>8743</v>
      </c>
      <c r="B810" s="20">
        <v>1</v>
      </c>
      <c r="C810" s="21" t="s">
        <v>76</v>
      </c>
      <c r="D810">
        <f t="shared" si="24"/>
        <v>13.25</v>
      </c>
      <c r="E810">
        <f t="shared" si="25"/>
        <v>13.649999999999999</v>
      </c>
    </row>
    <row r="811" spans="1:5" x14ac:dyDescent="0.25">
      <c r="A811" s="26">
        <v>8744</v>
      </c>
      <c r="B811" s="27">
        <v>1</v>
      </c>
      <c r="C811" s="28" t="s">
        <v>76</v>
      </c>
      <c r="D811">
        <f t="shared" si="24"/>
        <v>13.25</v>
      </c>
      <c r="E811">
        <f t="shared" si="25"/>
        <v>13.649999999999999</v>
      </c>
    </row>
    <row r="812" spans="1:5" x14ac:dyDescent="0.25">
      <c r="A812" s="19">
        <v>8746</v>
      </c>
      <c r="B812" s="20">
        <v>1</v>
      </c>
      <c r="C812" s="21" t="s">
        <v>76</v>
      </c>
      <c r="D812">
        <f t="shared" si="24"/>
        <v>13.25</v>
      </c>
      <c r="E812">
        <f t="shared" si="25"/>
        <v>13.649999999999999</v>
      </c>
    </row>
    <row r="813" spans="1:5" x14ac:dyDescent="0.25">
      <c r="A813" s="26">
        <v>8747</v>
      </c>
      <c r="B813" s="27">
        <v>2</v>
      </c>
      <c r="C813" s="28" t="s">
        <v>77</v>
      </c>
      <c r="D813">
        <f t="shared" si="24"/>
        <v>12.049999999999999</v>
      </c>
      <c r="E813">
        <f t="shared" si="25"/>
        <v>12.574999999999999</v>
      </c>
    </row>
    <row r="814" spans="1:5" x14ac:dyDescent="0.25">
      <c r="A814" s="19">
        <v>8748</v>
      </c>
      <c r="B814" s="20">
        <v>1</v>
      </c>
      <c r="C814" s="21" t="s">
        <v>76</v>
      </c>
      <c r="D814">
        <f t="shared" si="24"/>
        <v>13.25</v>
      </c>
      <c r="E814">
        <f t="shared" si="25"/>
        <v>13.649999999999999</v>
      </c>
    </row>
    <row r="815" spans="1:5" x14ac:dyDescent="0.25">
      <c r="A815" s="26">
        <v>8749</v>
      </c>
      <c r="B815" s="27">
        <v>1</v>
      </c>
      <c r="C815" s="28" t="s">
        <v>76</v>
      </c>
      <c r="D815">
        <f t="shared" si="24"/>
        <v>13.25</v>
      </c>
      <c r="E815">
        <f t="shared" si="25"/>
        <v>13.649999999999999</v>
      </c>
    </row>
    <row r="816" spans="1:5" x14ac:dyDescent="0.25">
      <c r="A816" s="19">
        <v>8800</v>
      </c>
      <c r="B816" s="20">
        <v>2</v>
      </c>
      <c r="C816" s="21" t="s">
        <v>77</v>
      </c>
      <c r="D816">
        <f t="shared" si="24"/>
        <v>12.049999999999999</v>
      </c>
      <c r="E816">
        <f t="shared" si="25"/>
        <v>12.574999999999999</v>
      </c>
    </row>
    <row r="817" spans="1:5" x14ac:dyDescent="0.25">
      <c r="A817" s="26">
        <v>8802</v>
      </c>
      <c r="B817" s="27">
        <v>1</v>
      </c>
      <c r="C817" s="28" t="s">
        <v>76</v>
      </c>
      <c r="D817">
        <f t="shared" si="24"/>
        <v>13.25</v>
      </c>
      <c r="E817">
        <f t="shared" si="25"/>
        <v>13.649999999999999</v>
      </c>
    </row>
    <row r="818" spans="1:5" x14ac:dyDescent="0.25">
      <c r="A818" s="19">
        <v>8805</v>
      </c>
      <c r="B818" s="20">
        <v>1</v>
      </c>
      <c r="C818" s="21" t="s">
        <v>76</v>
      </c>
      <c r="D818">
        <f t="shared" si="24"/>
        <v>13.25</v>
      </c>
      <c r="E818">
        <f t="shared" si="25"/>
        <v>13.649999999999999</v>
      </c>
    </row>
    <row r="819" spans="1:5" x14ac:dyDescent="0.25">
      <c r="A819" s="26">
        <v>8806</v>
      </c>
      <c r="B819" s="27">
        <v>1</v>
      </c>
      <c r="C819" s="28" t="s">
        <v>76</v>
      </c>
      <c r="D819">
        <f t="shared" si="24"/>
        <v>13.25</v>
      </c>
      <c r="E819">
        <f t="shared" si="25"/>
        <v>13.649999999999999</v>
      </c>
    </row>
    <row r="820" spans="1:5" x14ac:dyDescent="0.25">
      <c r="A820" s="19">
        <v>8807</v>
      </c>
      <c r="B820" s="20">
        <v>1</v>
      </c>
      <c r="C820" s="21" t="s">
        <v>76</v>
      </c>
      <c r="D820">
        <f t="shared" si="24"/>
        <v>13.25</v>
      </c>
      <c r="E820">
        <f t="shared" si="25"/>
        <v>13.649999999999999</v>
      </c>
    </row>
    <row r="821" spans="1:5" x14ac:dyDescent="0.25">
      <c r="A821" s="26">
        <v>8808</v>
      </c>
      <c r="B821" s="27">
        <v>1</v>
      </c>
      <c r="C821" s="28" t="s">
        <v>76</v>
      </c>
      <c r="D821">
        <f t="shared" si="24"/>
        <v>13.25</v>
      </c>
      <c r="E821">
        <f t="shared" si="25"/>
        <v>13.649999999999999</v>
      </c>
    </row>
    <row r="822" spans="1:5" x14ac:dyDescent="0.25">
      <c r="A822" s="19">
        <v>8809</v>
      </c>
      <c r="B822" s="20">
        <v>1</v>
      </c>
      <c r="C822" s="21" t="s">
        <v>76</v>
      </c>
      <c r="D822">
        <f t="shared" si="24"/>
        <v>13.25</v>
      </c>
      <c r="E822">
        <f t="shared" si="25"/>
        <v>13.649999999999999</v>
      </c>
    </row>
    <row r="823" spans="1:5" x14ac:dyDescent="0.25">
      <c r="A823" s="26">
        <v>8810</v>
      </c>
      <c r="B823" s="27">
        <v>1</v>
      </c>
      <c r="C823" s="28" t="s">
        <v>76</v>
      </c>
      <c r="D823">
        <f t="shared" si="24"/>
        <v>13.25</v>
      </c>
      <c r="E823">
        <f t="shared" si="25"/>
        <v>13.649999999999999</v>
      </c>
    </row>
    <row r="824" spans="1:5" x14ac:dyDescent="0.25">
      <c r="A824" s="19">
        <v>8811</v>
      </c>
      <c r="B824" s="20">
        <v>1</v>
      </c>
      <c r="C824" s="21" t="s">
        <v>76</v>
      </c>
      <c r="D824">
        <f t="shared" si="24"/>
        <v>13.25</v>
      </c>
      <c r="E824">
        <f t="shared" si="25"/>
        <v>13.649999999999999</v>
      </c>
    </row>
    <row r="825" spans="1:5" x14ac:dyDescent="0.25">
      <c r="A825" s="26">
        <v>8812</v>
      </c>
      <c r="B825" s="27">
        <v>1</v>
      </c>
      <c r="C825" s="28" t="s">
        <v>76</v>
      </c>
      <c r="D825">
        <f t="shared" si="24"/>
        <v>13.25</v>
      </c>
      <c r="E825">
        <f t="shared" si="25"/>
        <v>13.649999999999999</v>
      </c>
    </row>
    <row r="826" spans="1:5" x14ac:dyDescent="0.25">
      <c r="A826" s="19">
        <v>8813</v>
      </c>
      <c r="B826" s="20">
        <v>1</v>
      </c>
      <c r="C826" s="21" t="s">
        <v>76</v>
      </c>
      <c r="D826">
        <f t="shared" si="24"/>
        <v>13.25</v>
      </c>
      <c r="E826">
        <f t="shared" si="25"/>
        <v>13.649999999999999</v>
      </c>
    </row>
    <row r="827" spans="1:5" x14ac:dyDescent="0.25">
      <c r="A827" s="26">
        <v>8814</v>
      </c>
      <c r="B827" s="27">
        <v>1</v>
      </c>
      <c r="C827" s="28" t="s">
        <v>76</v>
      </c>
      <c r="D827">
        <f t="shared" si="24"/>
        <v>13.25</v>
      </c>
      <c r="E827">
        <f t="shared" si="25"/>
        <v>13.649999999999999</v>
      </c>
    </row>
    <row r="828" spans="1:5" x14ac:dyDescent="0.25">
      <c r="A828" s="19">
        <v>8820</v>
      </c>
      <c r="B828" s="20">
        <v>4</v>
      </c>
      <c r="C828" s="21" t="s">
        <v>78</v>
      </c>
      <c r="D828">
        <f t="shared" si="24"/>
        <v>5.1749999999999998</v>
      </c>
      <c r="E828">
        <f t="shared" si="25"/>
        <v>5.6750000000000007</v>
      </c>
    </row>
    <row r="829" spans="1:5" x14ac:dyDescent="0.25">
      <c r="A829" s="26">
        <v>8840</v>
      </c>
      <c r="B829" s="27">
        <v>4</v>
      </c>
      <c r="C829" s="28" t="s">
        <v>78</v>
      </c>
      <c r="D829">
        <f t="shared" si="24"/>
        <v>5.1749999999999998</v>
      </c>
      <c r="E829">
        <f t="shared" si="25"/>
        <v>5.6750000000000007</v>
      </c>
    </row>
    <row r="830" spans="1:5" x14ac:dyDescent="0.25">
      <c r="A830" s="19">
        <v>8850</v>
      </c>
      <c r="B830" s="20">
        <v>1</v>
      </c>
      <c r="C830" s="21" t="s">
        <v>76</v>
      </c>
      <c r="D830">
        <f t="shared" si="24"/>
        <v>13.25</v>
      </c>
      <c r="E830">
        <f t="shared" si="25"/>
        <v>13.649999999999999</v>
      </c>
    </row>
    <row r="831" spans="1:5" x14ac:dyDescent="0.25">
      <c r="A831" s="26">
        <v>8851</v>
      </c>
      <c r="B831" s="27">
        <v>4</v>
      </c>
      <c r="C831" s="28" t="s">
        <v>78</v>
      </c>
      <c r="D831">
        <f t="shared" si="24"/>
        <v>5.1749999999999998</v>
      </c>
      <c r="E831">
        <f t="shared" si="25"/>
        <v>5.6750000000000007</v>
      </c>
    </row>
    <row r="832" spans="1:5" x14ac:dyDescent="0.25">
      <c r="A832" s="19">
        <v>8852</v>
      </c>
      <c r="B832" s="20">
        <v>4</v>
      </c>
      <c r="C832" s="21" t="s">
        <v>78</v>
      </c>
      <c r="D832">
        <f t="shared" si="24"/>
        <v>5.1749999999999998</v>
      </c>
      <c r="E832">
        <f t="shared" si="25"/>
        <v>5.6750000000000007</v>
      </c>
    </row>
    <row r="833" spans="1:5" x14ac:dyDescent="0.25">
      <c r="A833" s="26">
        <v>8854</v>
      </c>
      <c r="B833" s="27">
        <v>4</v>
      </c>
      <c r="C833" s="28" t="s">
        <v>78</v>
      </c>
      <c r="D833">
        <f t="shared" si="24"/>
        <v>5.1749999999999998</v>
      </c>
      <c r="E833">
        <f t="shared" si="25"/>
        <v>5.6750000000000007</v>
      </c>
    </row>
    <row r="834" spans="1:5" x14ac:dyDescent="0.25">
      <c r="A834" s="19">
        <v>8855</v>
      </c>
      <c r="B834" s="20">
        <v>4</v>
      </c>
      <c r="C834" s="21" t="s">
        <v>78</v>
      </c>
      <c r="D834">
        <f t="shared" si="24"/>
        <v>5.1749999999999998</v>
      </c>
      <c r="E834">
        <f t="shared" si="25"/>
        <v>5.6750000000000007</v>
      </c>
    </row>
    <row r="835" spans="1:5" x14ac:dyDescent="0.25">
      <c r="A835" s="26">
        <v>8870</v>
      </c>
      <c r="B835" s="27">
        <v>4</v>
      </c>
      <c r="C835" s="28" t="s">
        <v>78</v>
      </c>
      <c r="D835">
        <f t="shared" ref="D835:D846" si="26">VLOOKUP(B835,$N$2:$O$5,2,FALSE)</f>
        <v>5.1749999999999998</v>
      </c>
      <c r="E835">
        <f t="shared" ref="E835:E846" si="27">VLOOKUP(B835,$N$2:$P$5,3,FALSE)</f>
        <v>5.6750000000000007</v>
      </c>
    </row>
    <row r="836" spans="1:5" x14ac:dyDescent="0.25">
      <c r="A836" s="19">
        <v>8872</v>
      </c>
      <c r="B836" s="20">
        <v>1</v>
      </c>
      <c r="C836" s="21" t="s">
        <v>76</v>
      </c>
      <c r="D836">
        <f t="shared" si="26"/>
        <v>13.25</v>
      </c>
      <c r="E836">
        <f t="shared" si="27"/>
        <v>13.649999999999999</v>
      </c>
    </row>
    <row r="837" spans="1:5" x14ac:dyDescent="0.25">
      <c r="A837" s="26">
        <v>8873</v>
      </c>
      <c r="B837" s="27">
        <v>4</v>
      </c>
      <c r="C837" s="28" t="s">
        <v>78</v>
      </c>
      <c r="D837">
        <f t="shared" si="26"/>
        <v>5.1749999999999998</v>
      </c>
      <c r="E837">
        <f t="shared" si="27"/>
        <v>5.6750000000000007</v>
      </c>
    </row>
    <row r="838" spans="1:5" x14ac:dyDescent="0.25">
      <c r="A838" s="19">
        <v>8875</v>
      </c>
      <c r="B838" s="20">
        <v>1</v>
      </c>
      <c r="C838" s="21" t="s">
        <v>76</v>
      </c>
      <c r="D838">
        <f t="shared" si="26"/>
        <v>13.25</v>
      </c>
      <c r="E838">
        <f t="shared" si="27"/>
        <v>13.649999999999999</v>
      </c>
    </row>
    <row r="839" spans="1:5" x14ac:dyDescent="0.25">
      <c r="A839" s="26">
        <v>8876</v>
      </c>
      <c r="B839" s="27">
        <v>1</v>
      </c>
      <c r="C839" s="28" t="s">
        <v>76</v>
      </c>
      <c r="D839">
        <f t="shared" si="26"/>
        <v>13.25</v>
      </c>
      <c r="E839">
        <f t="shared" si="27"/>
        <v>13.649999999999999</v>
      </c>
    </row>
    <row r="840" spans="1:5" x14ac:dyDescent="0.25">
      <c r="A840" s="19">
        <v>8878</v>
      </c>
      <c r="B840" s="20">
        <v>1</v>
      </c>
      <c r="C840" s="21" t="s">
        <v>76</v>
      </c>
      <c r="D840">
        <f t="shared" si="26"/>
        <v>13.25</v>
      </c>
      <c r="E840">
        <f t="shared" si="27"/>
        <v>13.649999999999999</v>
      </c>
    </row>
    <row r="841" spans="1:5" x14ac:dyDescent="0.25">
      <c r="A841" s="26">
        <v>8879</v>
      </c>
      <c r="B841" s="27">
        <v>4</v>
      </c>
      <c r="C841" s="28" t="s">
        <v>78</v>
      </c>
      <c r="D841">
        <f t="shared" si="26"/>
        <v>5.1749999999999998</v>
      </c>
      <c r="E841">
        <f t="shared" si="27"/>
        <v>5.6750000000000007</v>
      </c>
    </row>
    <row r="842" spans="1:5" x14ac:dyDescent="0.25">
      <c r="A842" s="19">
        <v>8880</v>
      </c>
      <c r="B842" s="20">
        <v>4</v>
      </c>
      <c r="C842" s="21" t="s">
        <v>78</v>
      </c>
      <c r="D842">
        <f t="shared" si="26"/>
        <v>5.1749999999999998</v>
      </c>
      <c r="E842">
        <f t="shared" si="27"/>
        <v>5.6750000000000007</v>
      </c>
    </row>
    <row r="843" spans="1:5" x14ac:dyDescent="0.25">
      <c r="A843" s="26">
        <v>8881</v>
      </c>
      <c r="B843" s="27">
        <v>4</v>
      </c>
      <c r="C843" s="28" t="s">
        <v>78</v>
      </c>
      <c r="D843">
        <f t="shared" si="26"/>
        <v>5.1749999999999998</v>
      </c>
      <c r="E843">
        <f t="shared" si="27"/>
        <v>5.6750000000000007</v>
      </c>
    </row>
    <row r="844" spans="1:5" x14ac:dyDescent="0.25">
      <c r="A844" s="19">
        <v>8882</v>
      </c>
      <c r="B844" s="20">
        <v>4</v>
      </c>
      <c r="C844" s="21" t="s">
        <v>78</v>
      </c>
      <c r="D844">
        <f t="shared" si="26"/>
        <v>5.1749999999999998</v>
      </c>
      <c r="E844">
        <f t="shared" si="27"/>
        <v>5.6750000000000007</v>
      </c>
    </row>
    <row r="845" spans="1:5" x14ac:dyDescent="0.25">
      <c r="A845" s="26">
        <v>8884</v>
      </c>
      <c r="B845" s="27">
        <v>1</v>
      </c>
      <c r="C845" s="28" t="s">
        <v>76</v>
      </c>
      <c r="D845">
        <f t="shared" si="26"/>
        <v>13.25</v>
      </c>
      <c r="E845">
        <f t="shared" si="27"/>
        <v>13.649999999999999</v>
      </c>
    </row>
    <row r="846" spans="1:5" x14ac:dyDescent="0.25">
      <c r="A846" s="35">
        <v>7120</v>
      </c>
      <c r="B846" s="36">
        <v>4</v>
      </c>
      <c r="C846" s="21" t="s">
        <v>78</v>
      </c>
      <c r="D846">
        <f t="shared" si="26"/>
        <v>5.1749999999999998</v>
      </c>
      <c r="E846">
        <f t="shared" si="27"/>
        <v>5.6750000000000007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Εισαγωγή</vt:lpstr>
      <vt:lpstr>Επιλογή 1</vt:lpstr>
      <vt:lpstr>Επιλογή 2</vt:lpstr>
      <vt:lpstr>Συντελεστές θερμοπερατότητας</vt: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Demetris Petrides</dc:creator>
  <cp:lastModifiedBy>Petros Charalambides</cp:lastModifiedBy>
  <dcterms:created xsi:type="dcterms:W3CDTF">2022-04-05T10:13:56Z</dcterms:created>
  <dcterms:modified xsi:type="dcterms:W3CDTF">2023-03-23T07:13:07Z</dcterms:modified>
</cp:coreProperties>
</file>