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haralambides12\Documents\Petros\Website\"/>
    </mc:Choice>
  </mc:AlternateContent>
  <xr:revisionPtr revIDLastSave="0" documentId="8_{304CB9A9-E5CE-46FF-AC6B-EE2564274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1" r:id="rId1"/>
    <sheet name="CALCULATIONS" sheetId="2" r:id="rId2"/>
    <sheet name="OUTPUT" sheetId="3" r:id="rId3"/>
  </sheets>
  <calcPr calcId="191029"/>
</workbook>
</file>

<file path=xl/calcChain.xml><?xml version="1.0" encoding="utf-8"?>
<calcChain xmlns="http://schemas.openxmlformats.org/spreadsheetml/2006/main">
  <c r="G37" i="2" l="1"/>
  <c r="G34" i="2"/>
  <c r="G36" i="2"/>
  <c r="G35" i="2"/>
  <c r="C75" i="2"/>
  <c r="C76" i="2"/>
  <c r="F45" i="2"/>
  <c r="F46" i="2"/>
  <c r="F47" i="2"/>
  <c r="H47" i="2" s="1"/>
  <c r="F48" i="2"/>
  <c r="H48" i="2" s="1"/>
  <c r="F49" i="2"/>
  <c r="H49" i="2" s="1"/>
  <c r="F50" i="2"/>
  <c r="F51" i="2"/>
  <c r="F52" i="2"/>
  <c r="H52" i="2" s="1"/>
  <c r="F53" i="2"/>
  <c r="F54" i="2"/>
  <c r="F55" i="2"/>
  <c r="H55" i="2" s="1"/>
  <c r="F56" i="2"/>
  <c r="H56" i="2" s="1"/>
  <c r="F57" i="2"/>
  <c r="F58" i="2"/>
  <c r="F59" i="2"/>
  <c r="F60" i="2"/>
  <c r="H60" i="2" s="1"/>
  <c r="F61" i="2"/>
  <c r="F62" i="2"/>
  <c r="F63" i="2"/>
  <c r="H63" i="2" s="1"/>
  <c r="F64" i="2"/>
  <c r="H64" i="2" s="1"/>
  <c r="F65" i="2"/>
  <c r="F43" i="2"/>
  <c r="F44" i="2"/>
  <c r="F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42" i="2"/>
  <c r="F35" i="2"/>
  <c r="F36" i="2"/>
  <c r="F37" i="2"/>
  <c r="F34" i="2"/>
  <c r="E35" i="2"/>
  <c r="E36" i="2"/>
  <c r="E37" i="2"/>
  <c r="E34" i="2"/>
  <c r="B16" i="1"/>
  <c r="C36" i="2" s="1"/>
  <c r="D36" i="2" s="1"/>
  <c r="B17" i="1"/>
  <c r="C37" i="2" s="1"/>
  <c r="D37" i="2" s="1"/>
  <c r="B15" i="1"/>
  <c r="C35" i="2" s="1"/>
  <c r="D35" i="2" s="1"/>
  <c r="B14" i="1"/>
  <c r="C34" i="2" s="1"/>
  <c r="D34" i="2" s="1"/>
  <c r="I34" i="2" l="1"/>
  <c r="H37" i="2"/>
  <c r="I37" i="2" s="1"/>
  <c r="C78" i="2"/>
  <c r="C81" i="2" s="1"/>
  <c r="H34" i="2"/>
  <c r="H36" i="2"/>
  <c r="I36" i="2" s="1"/>
  <c r="H35" i="2"/>
  <c r="I35" i="2" s="1"/>
  <c r="H61" i="2"/>
  <c r="H53" i="2"/>
  <c r="H45" i="2"/>
  <c r="H62" i="2"/>
  <c r="H54" i="2"/>
  <c r="H46" i="2"/>
  <c r="H65" i="2"/>
  <c r="H57" i="2"/>
  <c r="H42" i="2"/>
  <c r="H58" i="2"/>
  <c r="H50" i="2"/>
  <c r="H59" i="2"/>
  <c r="H51" i="2"/>
  <c r="H43" i="2"/>
  <c r="H44" i="2"/>
  <c r="G51" i="2" l="1"/>
  <c r="I51" i="2" s="1"/>
  <c r="G50" i="2"/>
  <c r="I50" i="2" s="1"/>
  <c r="G54" i="2"/>
  <c r="I54" i="2" s="1"/>
  <c r="G53" i="2"/>
  <c r="I53" i="2" s="1"/>
  <c r="G52" i="2"/>
  <c r="I52" i="2" s="1"/>
  <c r="G44" i="2"/>
  <c r="I44" i="2" s="1"/>
  <c r="G43" i="2"/>
  <c r="I43" i="2" s="1"/>
  <c r="G42" i="2"/>
  <c r="I42" i="2" s="1"/>
  <c r="G49" i="2"/>
  <c r="I49" i="2" s="1"/>
  <c r="G48" i="2"/>
  <c r="I48" i="2" s="1"/>
  <c r="G47" i="2"/>
  <c r="I47" i="2" s="1"/>
  <c r="G46" i="2"/>
  <c r="I46" i="2" s="1"/>
  <c r="G45" i="2"/>
  <c r="I45" i="2" s="1"/>
  <c r="G59" i="2"/>
  <c r="I59" i="2" s="1"/>
  <c r="G58" i="2"/>
  <c r="I58" i="2" s="1"/>
  <c r="G57" i="2"/>
  <c r="I57" i="2" s="1"/>
  <c r="G56" i="2"/>
  <c r="I56" i="2" s="1"/>
  <c r="G55" i="2"/>
  <c r="I55" i="2" s="1"/>
  <c r="G61" i="2"/>
  <c r="I61" i="2" s="1"/>
  <c r="G60" i="2"/>
  <c r="I60" i="2" s="1"/>
  <c r="G65" i="2"/>
  <c r="I65" i="2" s="1"/>
  <c r="G64" i="2"/>
  <c r="I64" i="2" s="1"/>
  <c r="G63" i="2"/>
  <c r="I63" i="2" s="1"/>
  <c r="G62" i="2"/>
  <c r="I62" i="2" s="1"/>
  <c r="H67" i="2"/>
  <c r="I67" i="2" l="1"/>
  <c r="H69" i="2" s="1"/>
  <c r="B9" i="3" l="1"/>
  <c r="C82" i="2"/>
  <c r="C84" i="2" s="1"/>
  <c r="B10" i="3" s="1"/>
</calcChain>
</file>

<file path=xl/sharedStrings.xml><?xml version="1.0" encoding="utf-8"?>
<sst xmlns="http://schemas.openxmlformats.org/spreadsheetml/2006/main" count="110" uniqueCount="80">
  <si>
    <t>J</t>
  </si>
  <si>
    <t>Tj</t>
  </si>
  <si>
    <t>hj</t>
  </si>
  <si>
    <t>Σύμβολο</t>
  </si>
  <si>
    <t>Μονάδα</t>
  </si>
  <si>
    <t>Τιμή</t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</si>
  <si>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</si>
  <si>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t>Υπολογισμός SEER</t>
  </si>
  <si>
    <t>Δεδομένα μελέτης</t>
  </si>
  <si>
    <t>Εξωτερική θερμοκρασία σχεδιασμού</t>
  </si>
  <si>
    <t>Ψυκτικό φορτίο σε συνθήκες σχεδιασμού</t>
  </si>
  <si>
    <t>Δεδομένα από κατασκευαστή</t>
  </si>
  <si>
    <t>kW</t>
  </si>
  <si>
    <t>Μερικό φορτίο (%)</t>
  </si>
  <si>
    <t>Δηλωμένη ψυκτική ισχύς Pdc (kW)</t>
  </si>
  <si>
    <t>Δηλωμένος βαθμός ενεργειακής απόδοσης σε λειτουργία ψύξης σε μερικό φορτίο, EERd</t>
  </si>
  <si>
    <t>Δεδομένα λειτουργίας</t>
  </si>
  <si>
    <t>Χρόνος που η μονάδα βρισκόταν σε λειτουργία</t>
  </si>
  <si>
    <t>Χρόνος που η μονάδα βρισκόταν σε λειτουργία με κλειστό θερμοστάτη</t>
  </si>
  <si>
    <t>Χρόνος που η μονάδα βρισκόταν σε κατάσταση αναμονής</t>
  </si>
  <si>
    <t>Χρόνος με ανοικτό το θερμαντήρα στροφαλοθαλάμου (crankcase heater)</t>
  </si>
  <si>
    <t>Χρόνος που η μονάδα ήταν εκτός λειτουργίας</t>
  </si>
  <si>
    <r>
      <t>T</t>
    </r>
    <r>
      <rPr>
        <vertAlign val="subscript"/>
        <sz val="11"/>
        <color theme="1"/>
        <rFont val="Franklin Gothic Book"/>
        <family val="2"/>
      </rPr>
      <t>designc</t>
    </r>
  </si>
  <si>
    <r>
      <t>P</t>
    </r>
    <r>
      <rPr>
        <vertAlign val="subscript"/>
        <sz val="11"/>
        <color theme="1"/>
        <rFont val="Franklin Gothic Book"/>
        <family val="2"/>
      </rPr>
      <t>designc</t>
    </r>
  </si>
  <si>
    <t>Ισχύς εισόδου όταν η μονάδα βρίσκεται σε λειτουργία με κλειστό θερμοστάτη</t>
  </si>
  <si>
    <t>Ισχύς εισόδου όταν η μονάδα βρίσκεται σε κατάσταση αναμονής</t>
  </si>
  <si>
    <t>Ισχύς εισόδου θερμαντήρα στροφαλοθαλάμου (crankcase heater)</t>
  </si>
  <si>
    <t>Ισχύς εισόδου όταν η μονάδα βρίσκεται εκτός λειτουργίας</t>
  </si>
  <si>
    <r>
      <t>P</t>
    </r>
    <r>
      <rPr>
        <vertAlign val="subscript"/>
        <sz val="11"/>
        <color theme="1"/>
        <rFont val="Calibri"/>
        <family val="2"/>
        <scheme val="minor"/>
      </rPr>
      <t>TO</t>
    </r>
  </si>
  <si>
    <r>
      <t>P</t>
    </r>
    <r>
      <rPr>
        <vertAlign val="subscript"/>
        <sz val="11"/>
        <color theme="1"/>
        <rFont val="Calibri"/>
        <family val="2"/>
        <scheme val="minor"/>
      </rPr>
      <t>SB</t>
    </r>
  </si>
  <si>
    <r>
      <t>P</t>
    </r>
    <r>
      <rPr>
        <vertAlign val="subscript"/>
        <sz val="11"/>
        <color theme="1"/>
        <rFont val="Calibri"/>
        <family val="2"/>
        <scheme val="minor"/>
      </rPr>
      <t>CK</t>
    </r>
  </si>
  <si>
    <r>
      <t>P</t>
    </r>
    <r>
      <rPr>
        <vertAlign val="subscript"/>
        <sz val="11"/>
        <color theme="1"/>
        <rFont val="Calibri"/>
        <family val="2"/>
        <scheme val="minor"/>
      </rPr>
      <t>OFF</t>
    </r>
  </si>
  <si>
    <r>
      <t>H</t>
    </r>
    <r>
      <rPr>
        <vertAlign val="subscript"/>
        <sz val="11"/>
        <color theme="1"/>
        <rFont val="Calibri"/>
        <family val="2"/>
        <scheme val="minor"/>
      </rPr>
      <t>TO</t>
    </r>
  </si>
  <si>
    <r>
      <t>H</t>
    </r>
    <r>
      <rPr>
        <vertAlign val="subscript"/>
        <sz val="11"/>
        <color theme="1"/>
        <rFont val="Calibri"/>
        <family val="2"/>
        <scheme val="minor"/>
      </rPr>
      <t>SB</t>
    </r>
  </si>
  <si>
    <r>
      <t>H</t>
    </r>
    <r>
      <rPr>
        <vertAlign val="subscript"/>
        <sz val="11"/>
        <color theme="1"/>
        <rFont val="Calibri"/>
        <family val="2"/>
        <scheme val="minor"/>
      </rPr>
      <t>CK</t>
    </r>
  </si>
  <si>
    <r>
      <t>H</t>
    </r>
    <r>
      <rPr>
        <vertAlign val="subscript"/>
        <sz val="11"/>
        <color theme="1"/>
        <rFont val="Calibri"/>
        <family val="2"/>
        <scheme val="minor"/>
      </rPr>
      <t>OFF</t>
    </r>
  </si>
  <si>
    <t>h</t>
  </si>
  <si>
    <r>
      <t>H</t>
    </r>
    <r>
      <rPr>
        <vertAlign val="subscript"/>
        <sz val="11"/>
        <color theme="1"/>
        <rFont val="Calibri"/>
        <family val="2"/>
        <scheme val="minor"/>
      </rPr>
      <t>CE</t>
    </r>
  </si>
  <si>
    <t>Τύπος μονάδας</t>
  </si>
  <si>
    <t>Α</t>
  </si>
  <si>
    <t>Β</t>
  </si>
  <si>
    <t>Γ</t>
  </si>
  <si>
    <t>Δ</t>
  </si>
  <si>
    <t>Μερικό φορτίο (kW)</t>
  </si>
  <si>
    <t>Pdc</t>
  </si>
  <si>
    <t>EERd</t>
  </si>
  <si>
    <t>Cdc</t>
  </si>
  <si>
    <t>CR</t>
  </si>
  <si>
    <t>EERbin</t>
  </si>
  <si>
    <r>
      <t>Εξωτερική θερμοκρασία (</t>
    </r>
    <r>
      <rPr>
        <vertAlign val="superscript"/>
        <sz val="11"/>
        <color theme="1"/>
        <rFont val="Calibri"/>
        <family val="2"/>
        <scheme val="minor"/>
      </rPr>
      <t>ο</t>
    </r>
    <r>
      <rPr>
        <sz val="11"/>
        <color theme="1"/>
        <rFont val="Calibri"/>
        <family val="2"/>
        <scheme val="minor"/>
      </rPr>
      <t>C)</t>
    </r>
  </si>
  <si>
    <r>
      <t>Εξωτερική θερμοκρασία αέρα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</si>
  <si>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Cooling load</t>
  </si>
  <si>
    <t>Annual cooling load</t>
  </si>
  <si>
    <t>Annual electricity consumption</t>
  </si>
  <si>
    <t>Sum</t>
  </si>
  <si>
    <t>SEERon</t>
  </si>
  <si>
    <t>Υπολογισμός Qc</t>
  </si>
  <si>
    <t>Qc</t>
  </si>
  <si>
    <t>kWh</t>
  </si>
  <si>
    <t>Qce</t>
  </si>
  <si>
    <t>SEER</t>
  </si>
  <si>
    <t>Αποτελέσματα</t>
  </si>
  <si>
    <t>Αρ. Ταυτότητας</t>
  </si>
  <si>
    <t>Ημερομηνία επιθεώρησης</t>
  </si>
  <si>
    <t>Όνομα επιθεωρητή</t>
  </si>
  <si>
    <t>Διεύθυνση</t>
  </si>
  <si>
    <t>Ταχ. κώδικας</t>
  </si>
  <si>
    <t>Τηλέφωνο</t>
  </si>
  <si>
    <t>Ε-mail</t>
  </si>
  <si>
    <t xml:space="preserve">Ταυτότητα συστήματος </t>
  </si>
  <si>
    <t>Κλιματιζόμενη επιφάνεια</t>
  </si>
  <si>
    <r>
      <t>SEER</t>
    </r>
    <r>
      <rPr>
        <vertAlign val="subscript"/>
        <sz val="11"/>
        <color theme="1"/>
        <rFont val="Calibri"/>
        <family val="2"/>
      </rPr>
      <t>on</t>
    </r>
  </si>
  <si>
    <t>ΘΕΡΜΟΚΡΑΣΊΕΣ</t>
  </si>
  <si>
    <t>ΔΕΔΟΜΕΝΑ</t>
  </si>
  <si>
    <t>ΥΠΟΛΟΓΙΣΜΟΣ SEERon</t>
  </si>
  <si>
    <t>Ονοματεπώνυμων Ιδιοκτήτη</t>
  </si>
  <si>
    <t>Κατηγορία κτιρίου</t>
  </si>
  <si>
    <t>Χαρακτηριστικά κτιρίου</t>
  </si>
  <si>
    <t>Μονάδες αέρα - αέρα ή νερού - αέρα</t>
  </si>
  <si>
    <t>Αέρα-νερού ή νερού-νερού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</si>
</sst>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u/>
      <sz val="11"/>
      <color theme="1"/>
      <name val="Calibri"/>
    </font>
    <font>
      <sz val="11"/>
      <name val="Arial"/>
    </font>
    <font>
      <sz val="11"/>
      <color theme="1"/>
      <name val="Calibri"/>
    </font>
    <font>
      <vertAlign val="superscript"/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bscript"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1" applyFont="1"/>
    <xf numFmtId="0" fontId="3" fillId="0" borderId="19" xfId="1" applyFont="1" applyBorder="1"/>
    <xf numFmtId="0" fontId="4" fillId="3" borderId="26" xfId="1" applyFont="1" applyFill="1" applyBorder="1" applyAlignment="1">
      <alignment horizontal="left"/>
    </xf>
    <xf numFmtId="0" fontId="4" fillId="3" borderId="26" xfId="1" applyFont="1" applyFill="1" applyBorder="1" applyAlignment="1">
      <alignment horizontal="center"/>
    </xf>
    <xf numFmtId="0" fontId="4" fillId="3" borderId="30" xfId="1" applyFont="1" applyFill="1" applyBorder="1" applyAlignment="1">
      <alignment horizontal="center"/>
    </xf>
    <xf numFmtId="0" fontId="6" fillId="0" borderId="31" xfId="1" applyFont="1" applyBorder="1" applyAlignment="1">
      <alignment wrapText="1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wrapText="1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7" xfId="0" applyBorder="1"/>
    <xf numFmtId="0" fontId="0" fillId="0" borderId="38" xfId="0" applyBorder="1"/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0" xfId="0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3" borderId="32" xfId="1" applyFont="1" applyFill="1" applyBorder="1" applyAlignment="1">
      <alignment horizontal="center"/>
    </xf>
    <xf numFmtId="0" fontId="4" fillId="3" borderId="33" xfId="1" applyFont="1" applyFill="1" applyBorder="1" applyAlignment="1">
      <alignment horizontal="center"/>
    </xf>
    <xf numFmtId="0" fontId="0" fillId="0" borderId="37" xfId="0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3" borderId="31" xfId="1" applyFont="1" applyFill="1" applyBorder="1" applyAlignment="1">
      <alignment horizontal="left"/>
    </xf>
    <xf numFmtId="0" fontId="0" fillId="0" borderId="37" xfId="0" applyBorder="1" applyAlignment="1">
      <alignment horizontal="left" vertical="center" wrapText="1"/>
    </xf>
    <xf numFmtId="0" fontId="7" fillId="0" borderId="34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1" fillId="0" borderId="1" xfId="1" applyFont="1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4" xfId="0" applyBorder="1"/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1" xfId="0" applyBorder="1"/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54" xfId="0" applyBorder="1"/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2" xfId="0" applyBorder="1"/>
    <xf numFmtId="0" fontId="0" fillId="0" borderId="44" xfId="0" applyBorder="1" applyAlignment="1">
      <alignment horizontal="center" vertical="center" wrapText="1"/>
    </xf>
    <xf numFmtId="0" fontId="0" fillId="0" borderId="33" xfId="0" applyBorder="1"/>
    <xf numFmtId="0" fontId="7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6" borderId="34" xfId="0" applyFill="1" applyBorder="1"/>
    <xf numFmtId="0" fontId="0" fillId="6" borderId="35" xfId="0" applyFill="1" applyBorder="1"/>
    <xf numFmtId="0" fontId="0" fillId="6" borderId="36" xfId="0" applyFill="1" applyBorder="1" applyAlignment="1">
      <alignment horizontal="center" vertical="center"/>
    </xf>
    <xf numFmtId="0" fontId="0" fillId="7" borderId="0" xfId="0" applyFill="1"/>
    <xf numFmtId="0" fontId="0" fillId="7" borderId="7" xfId="0" applyFill="1" applyBorder="1"/>
    <xf numFmtId="0" fontId="0" fillId="7" borderId="37" xfId="0" applyFill="1" applyBorder="1"/>
    <xf numFmtId="0" fontId="0" fillId="7" borderId="38" xfId="0" applyFill="1" applyBorder="1" applyAlignment="1">
      <alignment horizontal="center" vertical="center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 applyAlignment="1">
      <alignment horizontal="center" vertical="center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3" borderId="18" xfId="2" applyFont="1" applyFill="1" applyBorder="1" applyAlignment="1">
      <alignment horizontal="left" vertical="center" wrapText="1"/>
    </xf>
    <xf numFmtId="0" fontId="6" fillId="3" borderId="23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2" fillId="4" borderId="52" xfId="1" applyFont="1" applyFill="1" applyBorder="1" applyAlignment="1">
      <alignment horizontal="center"/>
    </xf>
    <xf numFmtId="0" fontId="12" fillId="4" borderId="53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3" borderId="22" xfId="2" applyFont="1" applyFill="1" applyBorder="1" applyAlignment="1">
      <alignment horizontal="center" vertical="center"/>
    </xf>
    <xf numFmtId="0" fontId="10" fillId="0" borderId="24" xfId="2" applyFont="1" applyBorder="1"/>
    <xf numFmtId="0" fontId="10" fillId="0" borderId="25" xfId="2" applyFont="1" applyBorder="1"/>
    <xf numFmtId="0" fontId="6" fillId="3" borderId="27" xfId="2" applyFont="1" applyFill="1" applyBorder="1" applyAlignment="1">
      <alignment horizontal="center" vertical="center"/>
    </xf>
    <xf numFmtId="0" fontId="10" fillId="0" borderId="28" xfId="2" applyFont="1" applyBorder="1"/>
    <xf numFmtId="0" fontId="10" fillId="0" borderId="29" xfId="2" applyFont="1" applyBorder="1"/>
    <xf numFmtId="0" fontId="15" fillId="2" borderId="8" xfId="2" applyFont="1" applyFill="1" applyBorder="1" applyAlignment="1">
      <alignment horizontal="center" vertical="center"/>
    </xf>
    <xf numFmtId="0" fontId="10" fillId="0" borderId="9" xfId="2" applyFont="1" applyBorder="1"/>
    <xf numFmtId="0" fontId="10" fillId="0" borderId="10" xfId="2" applyFont="1" applyBorder="1"/>
    <xf numFmtId="0" fontId="10" fillId="0" borderId="16" xfId="2" applyFont="1" applyBorder="1"/>
    <xf numFmtId="0" fontId="10" fillId="0" borderId="0" xfId="2" applyFont="1"/>
    <xf numFmtId="0" fontId="10" fillId="0" borderId="19" xfId="2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85" zoomScaleNormal="85" workbookViewId="0">
      <selection activeCell="B5" sqref="B5:D5"/>
    </sheetView>
  </sheetViews>
  <sheetFormatPr defaultRowHeight="15" x14ac:dyDescent="0.25"/>
  <cols>
    <col min="1" max="1" width="20.5703125" customWidth="1"/>
    <col min="2" max="2" width="18.28515625" customWidth="1"/>
    <col min="3" max="3" width="20.85546875" customWidth="1"/>
    <col min="4" max="4" width="28.42578125" customWidth="1"/>
  </cols>
  <sheetData>
    <row r="1" spans="1:4" ht="15.75" thickBot="1" x14ac:dyDescent="0.3"/>
    <row r="2" spans="1:4" x14ac:dyDescent="0.25">
      <c r="A2" s="81" t="s">
        <v>7</v>
      </c>
      <c r="B2" s="82"/>
      <c r="C2" s="82"/>
      <c r="D2" s="83"/>
    </row>
    <row r="3" spans="1:4" ht="15.75" thickBot="1" x14ac:dyDescent="0.3">
      <c r="A3" s="84"/>
      <c r="B3" s="85"/>
      <c r="C3" s="85"/>
      <c r="D3" s="86"/>
    </row>
    <row r="4" spans="1:4" ht="15.75" thickBot="1" x14ac:dyDescent="0.3">
      <c r="A4" s="4"/>
      <c r="B4" s="4"/>
      <c r="C4" s="4"/>
      <c r="D4" s="5"/>
    </row>
    <row r="5" spans="1:4" ht="15.75" thickBot="1" x14ac:dyDescent="0.3">
      <c r="A5" s="37" t="s">
        <v>38</v>
      </c>
      <c r="B5" s="79" t="s">
        <v>78</v>
      </c>
      <c r="C5" s="79"/>
      <c r="D5" s="80"/>
    </row>
    <row r="6" spans="1:4" ht="15.75" thickBot="1" x14ac:dyDescent="0.3">
      <c r="A6" s="4"/>
      <c r="B6" s="4"/>
      <c r="C6" s="4"/>
      <c r="D6" s="5"/>
    </row>
    <row r="7" spans="1:4" ht="15.75" thickBot="1" x14ac:dyDescent="0.3">
      <c r="A7" s="6" t="s">
        <v>8</v>
      </c>
      <c r="B7" s="7" t="s">
        <v>3</v>
      </c>
      <c r="C7" s="7" t="s">
        <v>4</v>
      </c>
      <c r="D7" s="8" t="s">
        <v>5</v>
      </c>
    </row>
    <row r="8" spans="1:4" ht="45" x14ac:dyDescent="0.25">
      <c r="A8" s="9" t="s">
        <v>9</v>
      </c>
      <c r="B8" s="24" t="s">
        <v>22</v>
      </c>
      <c r="C8" s="10" t="s">
        <v>6</v>
      </c>
      <c r="D8" s="11">
        <v>35</v>
      </c>
    </row>
    <row r="9" spans="1:4" ht="45.75" thickBot="1" x14ac:dyDescent="0.3">
      <c r="A9" s="12" t="s">
        <v>10</v>
      </c>
      <c r="B9" s="25" t="s">
        <v>23</v>
      </c>
      <c r="C9" s="13" t="s">
        <v>12</v>
      </c>
      <c r="D9" s="14">
        <v>3.5</v>
      </c>
    </row>
    <row r="10" spans="1:4" ht="15.75" thickBot="1" x14ac:dyDescent="0.3"/>
    <row r="11" spans="1:4" x14ac:dyDescent="0.25">
      <c r="A11" s="87" t="s">
        <v>11</v>
      </c>
      <c r="B11" s="88"/>
      <c r="C11" s="88"/>
      <c r="D11" s="89"/>
    </row>
    <row r="12" spans="1:4" ht="15.75" thickBot="1" x14ac:dyDescent="0.3">
      <c r="A12" s="90"/>
      <c r="B12" s="91"/>
      <c r="C12" s="91"/>
      <c r="D12" s="92"/>
    </row>
    <row r="13" spans="1:4" ht="43.15" customHeight="1" x14ac:dyDescent="0.25">
      <c r="A13" s="38" t="s">
        <v>49</v>
      </c>
      <c r="B13" s="39" t="s">
        <v>13</v>
      </c>
      <c r="C13" s="40" t="s">
        <v>14</v>
      </c>
      <c r="D13" s="44" t="s">
        <v>15</v>
      </c>
    </row>
    <row r="14" spans="1:4" x14ac:dyDescent="0.25">
      <c r="A14" s="19">
        <v>35</v>
      </c>
      <c r="B14" s="3">
        <f>(A14-16)*100/($D$8-16)</f>
        <v>100</v>
      </c>
      <c r="C14" s="3">
        <v>3.5</v>
      </c>
      <c r="D14" s="42">
        <v>3</v>
      </c>
    </row>
    <row r="15" spans="1:4" x14ac:dyDescent="0.25">
      <c r="A15" s="19">
        <v>30</v>
      </c>
      <c r="B15" s="3">
        <f>ROUND((A15-16)*100/($D$8-16),2)</f>
        <v>73.680000000000007</v>
      </c>
      <c r="C15" s="3">
        <v>2.58</v>
      </c>
      <c r="D15" s="42">
        <v>3.5</v>
      </c>
    </row>
    <row r="16" spans="1:4" x14ac:dyDescent="0.25">
      <c r="A16" s="19">
        <v>25</v>
      </c>
      <c r="B16" s="3">
        <f t="shared" ref="B16:B17" si="0">ROUND((A16-16)*100/($D$8-16),2)</f>
        <v>47.37</v>
      </c>
      <c r="C16" s="3">
        <v>1.95</v>
      </c>
      <c r="D16" s="42">
        <v>4</v>
      </c>
    </row>
    <row r="17" spans="1:4" ht="15.75" thickBot="1" x14ac:dyDescent="0.3">
      <c r="A17" s="20">
        <v>20</v>
      </c>
      <c r="B17" s="36">
        <f t="shared" si="0"/>
        <v>21.05</v>
      </c>
      <c r="C17" s="36">
        <v>2.0299999999999998</v>
      </c>
      <c r="D17" s="43">
        <v>4.5</v>
      </c>
    </row>
    <row r="18" spans="1:4" ht="15.75" thickBot="1" x14ac:dyDescent="0.3">
      <c r="A18" s="2"/>
      <c r="C18" s="23"/>
      <c r="D18" s="35"/>
    </row>
    <row r="19" spans="1:4" x14ac:dyDescent="0.25">
      <c r="A19" s="32"/>
      <c r="B19" s="27" t="s">
        <v>3</v>
      </c>
      <c r="C19" s="27" t="s">
        <v>4</v>
      </c>
      <c r="D19" s="28" t="s">
        <v>5</v>
      </c>
    </row>
    <row r="20" spans="1:4" ht="60" x14ac:dyDescent="0.25">
      <c r="A20" s="33" t="s">
        <v>24</v>
      </c>
      <c r="B20" s="3" t="s">
        <v>28</v>
      </c>
      <c r="C20" s="3" t="s">
        <v>12</v>
      </c>
      <c r="D20" s="42">
        <v>4.9000000000000002E-2</v>
      </c>
    </row>
    <row r="21" spans="1:4" ht="45" x14ac:dyDescent="0.25">
      <c r="A21" s="33" t="s">
        <v>25</v>
      </c>
      <c r="B21" s="3" t="s">
        <v>29</v>
      </c>
      <c r="C21" s="3" t="s">
        <v>12</v>
      </c>
      <c r="D21" s="42">
        <v>1.2999999999999999E-2</v>
      </c>
    </row>
    <row r="22" spans="1:4" ht="60" x14ac:dyDescent="0.25">
      <c r="A22" s="33" t="s">
        <v>26</v>
      </c>
      <c r="B22" s="3" t="s">
        <v>30</v>
      </c>
      <c r="C22" s="3" t="s">
        <v>12</v>
      </c>
      <c r="D22" s="42">
        <v>0</v>
      </c>
    </row>
    <row r="23" spans="1:4" ht="48" thickBot="1" x14ac:dyDescent="0.35">
      <c r="A23" s="34" t="s">
        <v>27</v>
      </c>
      <c r="B23" s="36" t="s">
        <v>31</v>
      </c>
      <c r="C23" s="36" t="s">
        <v>12</v>
      </c>
      <c r="D23" s="43">
        <v>0</v>
      </c>
    </row>
    <row r="24" spans="1:4" ht="15.75" thickBot="1" x14ac:dyDescent="0.3"/>
    <row r="25" spans="1:4" x14ac:dyDescent="0.25">
      <c r="A25" s="32" t="s">
        <v>16</v>
      </c>
      <c r="B25" s="27" t="s">
        <v>3</v>
      </c>
      <c r="C25" s="27" t="s">
        <v>4</v>
      </c>
      <c r="D25" s="28" t="s">
        <v>5</v>
      </c>
    </row>
    <row r="26" spans="1:4" ht="45" x14ac:dyDescent="0.25">
      <c r="A26" s="29" t="s">
        <v>17</v>
      </c>
      <c r="B26" s="3" t="s">
        <v>37</v>
      </c>
      <c r="C26" s="3" t="s">
        <v>36</v>
      </c>
      <c r="D26" s="42">
        <v>350</v>
      </c>
    </row>
    <row r="27" spans="1:4" ht="60" x14ac:dyDescent="0.25">
      <c r="A27" s="29" t="s">
        <v>18</v>
      </c>
      <c r="B27" s="3" t="s">
        <v>32</v>
      </c>
      <c r="C27" s="3" t="s">
        <v>36</v>
      </c>
      <c r="D27" s="42">
        <v>221</v>
      </c>
    </row>
    <row r="28" spans="1:4" ht="45" x14ac:dyDescent="0.25">
      <c r="A28" s="29" t="s">
        <v>19</v>
      </c>
      <c r="B28" s="3" t="s">
        <v>33</v>
      </c>
      <c r="C28" s="3" t="s">
        <v>36</v>
      </c>
      <c r="D28" s="42">
        <v>2142</v>
      </c>
    </row>
    <row r="29" spans="1:4" ht="63" x14ac:dyDescent="0.3">
      <c r="A29" s="30" t="s">
        <v>20</v>
      </c>
      <c r="B29" s="3" t="s">
        <v>34</v>
      </c>
      <c r="C29" s="3" t="s">
        <v>36</v>
      </c>
      <c r="D29" s="42">
        <v>2672</v>
      </c>
    </row>
    <row r="30" spans="1:4" ht="48" thickBot="1" x14ac:dyDescent="0.35">
      <c r="A30" s="31" t="s">
        <v>21</v>
      </c>
      <c r="B30" s="36" t="s">
        <v>35</v>
      </c>
      <c r="C30" s="36" t="s">
        <v>36</v>
      </c>
      <c r="D30" s="43">
        <v>0</v>
      </c>
    </row>
  </sheetData>
  <mergeCells count="3">
    <mergeCell ref="B5:D5"/>
    <mergeCell ref="A2:D3"/>
    <mergeCell ref="A11:D12"/>
  </mergeCells>
  <dataValidations count="1">
    <dataValidation type="list" allowBlank="1" showInputMessage="1" showErrorMessage="1" sqref="B5:D5" xr:uid="{00000000-0002-0000-0000-000000000000}">
      <formula1>"Μονάδες αέρα - αέρα ή νερού - αέρα, Όλοι οι υπόλοιποι τύποι μονάδων"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topLeftCell="A61" zoomScale="85" zoomScaleNormal="85" workbookViewId="0">
      <selection activeCell="G15" sqref="G15"/>
    </sheetView>
  </sheetViews>
  <sheetFormatPr defaultRowHeight="15" x14ac:dyDescent="0.25"/>
  <cols>
    <col min="2" max="2" width="13.7109375" customWidth="1"/>
    <col min="4" max="4" width="10.5703125" customWidth="1"/>
    <col min="5" max="5" width="9.28515625" customWidth="1"/>
    <col min="7" max="7" width="15.85546875" customWidth="1"/>
    <col min="9" max="9" width="12.7109375" customWidth="1"/>
  </cols>
  <sheetData>
    <row r="1" spans="1:8" x14ac:dyDescent="0.25">
      <c r="A1" s="99" t="s">
        <v>73</v>
      </c>
      <c r="B1" s="99"/>
      <c r="C1" s="99"/>
      <c r="D1" s="99"/>
      <c r="E1" s="99"/>
      <c r="F1" s="99"/>
      <c r="G1" s="99"/>
      <c r="H1" s="99"/>
    </row>
    <row r="2" spans="1:8" x14ac:dyDescent="0.25">
      <c r="A2" s="98" t="s">
        <v>72</v>
      </c>
      <c r="B2" s="98"/>
      <c r="C2" s="98"/>
    </row>
    <row r="3" spans="1:8" x14ac:dyDescent="0.25">
      <c r="A3" s="3" t="s">
        <v>0</v>
      </c>
      <c r="B3" s="3" t="s">
        <v>1</v>
      </c>
      <c r="C3" s="3" t="s">
        <v>2</v>
      </c>
      <c r="E3" s="76"/>
    </row>
    <row r="4" spans="1:8" ht="15.75" x14ac:dyDescent="0.3">
      <c r="A4" s="3">
        <v>1</v>
      </c>
      <c r="B4" s="3">
        <v>17</v>
      </c>
      <c r="C4" s="3">
        <v>205</v>
      </c>
      <c r="E4" s="26"/>
    </row>
    <row r="5" spans="1:8" ht="15.75" x14ac:dyDescent="0.3">
      <c r="A5" s="3">
        <v>2</v>
      </c>
      <c r="B5" s="3">
        <v>18</v>
      </c>
      <c r="C5" s="3">
        <v>227</v>
      </c>
      <c r="E5" s="26"/>
    </row>
    <row r="6" spans="1:8" ht="15.75" thickBot="1" x14ac:dyDescent="0.3">
      <c r="A6" s="3">
        <v>3</v>
      </c>
      <c r="B6" s="3">
        <v>19</v>
      </c>
      <c r="C6" s="3">
        <v>225</v>
      </c>
    </row>
    <row r="7" spans="1:8" ht="15.75" thickBot="1" x14ac:dyDescent="0.3">
      <c r="A7" s="3">
        <v>4</v>
      </c>
      <c r="B7" s="3">
        <v>20</v>
      </c>
      <c r="C7" s="3">
        <v>225</v>
      </c>
      <c r="E7" s="104"/>
      <c r="F7" s="105"/>
      <c r="G7" s="106"/>
      <c r="H7" s="54" t="s">
        <v>46</v>
      </c>
    </row>
    <row r="8" spans="1:8" ht="15.75" x14ac:dyDescent="0.25">
      <c r="A8" s="3">
        <v>5</v>
      </c>
      <c r="B8" s="3">
        <v>21</v>
      </c>
      <c r="C8" s="3">
        <v>216</v>
      </c>
      <c r="E8" s="100" t="s">
        <v>78</v>
      </c>
      <c r="F8" s="101"/>
      <c r="G8" s="101"/>
      <c r="H8" s="42">
        <v>0.25</v>
      </c>
    </row>
    <row r="9" spans="1:8" ht="16.5" thickBot="1" x14ac:dyDescent="0.3">
      <c r="A9" s="3">
        <v>6</v>
      </c>
      <c r="B9" s="3">
        <v>22</v>
      </c>
      <c r="C9" s="3">
        <v>215</v>
      </c>
      <c r="E9" s="102" t="s">
        <v>79</v>
      </c>
      <c r="F9" s="103"/>
      <c r="G9" s="103"/>
      <c r="H9" s="43">
        <v>0.9</v>
      </c>
    </row>
    <row r="10" spans="1:8" x14ac:dyDescent="0.25">
      <c r="A10" s="3">
        <v>7</v>
      </c>
      <c r="B10" s="3">
        <v>23</v>
      </c>
      <c r="C10" s="3">
        <v>218</v>
      </c>
    </row>
    <row r="11" spans="1:8" x14ac:dyDescent="0.25">
      <c r="A11" s="3">
        <v>8</v>
      </c>
      <c r="B11" s="3">
        <v>24</v>
      </c>
      <c r="C11" s="3">
        <v>197</v>
      </c>
    </row>
    <row r="12" spans="1:8" x14ac:dyDescent="0.25">
      <c r="A12" s="3">
        <v>9</v>
      </c>
      <c r="B12" s="3">
        <v>25</v>
      </c>
      <c r="C12" s="3">
        <v>178</v>
      </c>
    </row>
    <row r="13" spans="1:8" x14ac:dyDescent="0.25">
      <c r="A13" s="3">
        <v>10</v>
      </c>
      <c r="B13" s="3">
        <v>26</v>
      </c>
      <c r="C13" s="3">
        <v>158</v>
      </c>
    </row>
    <row r="14" spans="1:8" x14ac:dyDescent="0.25">
      <c r="A14" s="3">
        <v>11</v>
      </c>
      <c r="B14" s="3">
        <v>27</v>
      </c>
      <c r="C14" s="3">
        <v>137</v>
      </c>
    </row>
    <row r="15" spans="1:8" x14ac:dyDescent="0.25">
      <c r="A15" s="3">
        <v>12</v>
      </c>
      <c r="B15" s="3">
        <v>28</v>
      </c>
      <c r="C15" s="3">
        <v>109</v>
      </c>
    </row>
    <row r="16" spans="1:8" x14ac:dyDescent="0.25">
      <c r="A16" s="3">
        <v>13</v>
      </c>
      <c r="B16" s="3">
        <v>29</v>
      </c>
      <c r="C16" s="3">
        <v>88</v>
      </c>
    </row>
    <row r="17" spans="1:12" x14ac:dyDescent="0.25">
      <c r="A17" s="3">
        <v>14</v>
      </c>
      <c r="B17" s="3">
        <v>30</v>
      </c>
      <c r="C17" s="3">
        <v>63</v>
      </c>
    </row>
    <row r="18" spans="1:12" x14ac:dyDescent="0.25">
      <c r="A18" s="3">
        <v>15</v>
      </c>
      <c r="B18" s="3">
        <v>31</v>
      </c>
      <c r="C18" s="3">
        <v>39</v>
      </c>
    </row>
    <row r="19" spans="1:12" x14ac:dyDescent="0.25">
      <c r="A19" s="3">
        <v>16</v>
      </c>
      <c r="B19" s="3">
        <v>32</v>
      </c>
      <c r="C19" s="3">
        <v>31</v>
      </c>
    </row>
    <row r="20" spans="1:12" x14ac:dyDescent="0.25">
      <c r="A20" s="3">
        <v>17</v>
      </c>
      <c r="B20" s="3">
        <v>33</v>
      </c>
      <c r="C20" s="3">
        <v>24</v>
      </c>
    </row>
    <row r="21" spans="1:12" x14ac:dyDescent="0.25">
      <c r="A21" s="3">
        <v>18</v>
      </c>
      <c r="B21" s="3">
        <v>34</v>
      </c>
      <c r="C21" s="3">
        <v>17</v>
      </c>
    </row>
    <row r="22" spans="1:12" x14ac:dyDescent="0.25">
      <c r="A22" s="3">
        <v>19</v>
      </c>
      <c r="B22" s="3">
        <v>35</v>
      </c>
      <c r="C22" s="3">
        <v>13</v>
      </c>
    </row>
    <row r="23" spans="1:12" x14ac:dyDescent="0.25">
      <c r="A23" s="3">
        <v>20</v>
      </c>
      <c r="B23" s="3">
        <v>36</v>
      </c>
      <c r="C23" s="3">
        <v>9</v>
      </c>
    </row>
    <row r="24" spans="1:12" x14ac:dyDescent="0.25">
      <c r="A24" s="3">
        <v>21</v>
      </c>
      <c r="B24" s="3">
        <v>37</v>
      </c>
      <c r="C24" s="3">
        <v>4</v>
      </c>
    </row>
    <row r="25" spans="1:12" x14ac:dyDescent="0.25">
      <c r="A25" s="3">
        <v>22</v>
      </c>
      <c r="B25" s="3">
        <v>38</v>
      </c>
      <c r="C25" s="3">
        <v>3</v>
      </c>
    </row>
    <row r="26" spans="1:12" x14ac:dyDescent="0.25">
      <c r="A26" s="3">
        <v>23</v>
      </c>
      <c r="B26" s="3">
        <v>39</v>
      </c>
      <c r="C26" s="3">
        <v>1</v>
      </c>
    </row>
    <row r="27" spans="1:12" x14ac:dyDescent="0.25">
      <c r="A27" s="3">
        <v>24</v>
      </c>
      <c r="B27" s="3">
        <v>40</v>
      </c>
      <c r="C27" s="3">
        <v>0</v>
      </c>
    </row>
    <row r="28" spans="1:12" x14ac:dyDescent="0.25">
      <c r="A28" s="1"/>
      <c r="B28" s="1"/>
      <c r="C28" s="1"/>
    </row>
    <row r="29" spans="1:12" s="61" customFormat="1" x14ac:dyDescent="0.25">
      <c r="A29" s="77"/>
      <c r="B29" s="77"/>
      <c r="C29" s="77"/>
      <c r="D29" s="78"/>
      <c r="E29" s="78"/>
      <c r="F29" s="78"/>
      <c r="G29" s="78"/>
      <c r="H29" s="78"/>
      <c r="I29" s="78"/>
      <c r="J29" s="78"/>
      <c r="K29" s="78"/>
      <c r="L29" s="78"/>
    </row>
    <row r="31" spans="1:12" x14ac:dyDescent="0.25">
      <c r="A31" s="99" t="s">
        <v>74</v>
      </c>
      <c r="B31" s="99"/>
      <c r="C31" s="99"/>
      <c r="D31" s="99"/>
      <c r="E31" s="99"/>
      <c r="F31" s="99"/>
      <c r="G31" s="99"/>
      <c r="H31" s="99"/>
      <c r="I31" s="99"/>
    </row>
    <row r="32" spans="1:12" ht="15.75" thickBot="1" x14ac:dyDescent="0.3"/>
    <row r="33" spans="1:10" ht="48" thickBot="1" x14ac:dyDescent="0.3">
      <c r="A33" s="50"/>
      <c r="B33" s="51" t="s">
        <v>50</v>
      </c>
      <c r="C33" s="51" t="s">
        <v>13</v>
      </c>
      <c r="D33" s="51" t="s">
        <v>43</v>
      </c>
      <c r="E33" s="51" t="s">
        <v>44</v>
      </c>
      <c r="F33" s="51" t="s">
        <v>45</v>
      </c>
      <c r="G33" s="51" t="s">
        <v>46</v>
      </c>
      <c r="H33" s="51" t="s">
        <v>47</v>
      </c>
      <c r="I33" s="52" t="s">
        <v>48</v>
      </c>
    </row>
    <row r="34" spans="1:10" x14ac:dyDescent="0.25">
      <c r="A34" s="46" t="s">
        <v>39</v>
      </c>
      <c r="B34" s="47">
        <v>35</v>
      </c>
      <c r="C34" s="48">
        <f>INPUT!B14</f>
        <v>100</v>
      </c>
      <c r="D34" s="48">
        <f>ROUND((INPUT!$D$9)*C34/100,2)</f>
        <v>3.5</v>
      </c>
      <c r="E34" s="48">
        <f>INPUT!C14</f>
        <v>3.5</v>
      </c>
      <c r="F34" s="48">
        <f>INPUT!D14</f>
        <v>3</v>
      </c>
      <c r="G34" s="48">
        <f>IF(INPUT!B5="Μονάδες αέρα - αέρα ή νερού - αέρα",CALCULATIONS!H8,IF(INPUT!B5="Όλοι οι υπόλοιποι τύποι μονάδων",CALCULATIONS!H9))</f>
        <v>0.25</v>
      </c>
      <c r="H34" s="48">
        <f>ROUND(D34/E34,2)</f>
        <v>1</v>
      </c>
      <c r="I34" s="49">
        <f>IF(INPUT!B5="Μονάδες αέρα - αέρα ή νερού - αέρα",F34*(1-(G34*(1-H34))),IF(INPUT!B5="Όλοι οι υπόλοιποι τύποι μονάδων",F34*((H34/(G34*H34+(1-G34))))))</f>
        <v>3</v>
      </c>
    </row>
    <row r="35" spans="1:10" x14ac:dyDescent="0.25">
      <c r="A35" s="17" t="s">
        <v>40</v>
      </c>
      <c r="B35" s="3">
        <v>30</v>
      </c>
      <c r="C35" s="16">
        <f>INPUT!B15</f>
        <v>73.680000000000007</v>
      </c>
      <c r="D35" s="16">
        <f>ROUND((INPUT!$D$9)*C35/100,2)</f>
        <v>2.58</v>
      </c>
      <c r="E35" s="16">
        <f>INPUT!C15</f>
        <v>2.58</v>
      </c>
      <c r="F35" s="16">
        <f>INPUT!D15</f>
        <v>3.5</v>
      </c>
      <c r="G35" s="16">
        <f>IF(INPUT!B5="Μονάδες αέρα - αέρα ή νερού - αέρα",CALCULATIONS!H8,IF(INPUT!B5="Όλοι οι υπόλοιποι τύποι μονάδων",CALCULATIONS!H9))</f>
        <v>0.25</v>
      </c>
      <c r="H35" s="16">
        <f t="shared" ref="H35:H37" si="0">ROUND(D35/E35,2)</f>
        <v>1</v>
      </c>
      <c r="I35" s="18">
        <f>IF(INPUT!B5="Μονάδες αέρα - αέρα ή νερού - αέρα",F35*(1-(G35*(1-H35))),IF(INPUT!B5="Όλοι οι υπόλοιποι τύποι μονάδων",F35*((H35/(G35*H35+(1-G35))))))</f>
        <v>3.5</v>
      </c>
    </row>
    <row r="36" spans="1:10" x14ac:dyDescent="0.25">
      <c r="A36" s="17" t="s">
        <v>41</v>
      </c>
      <c r="B36" s="3">
        <v>25</v>
      </c>
      <c r="C36" s="16">
        <f>INPUT!B16</f>
        <v>47.37</v>
      </c>
      <c r="D36" s="16">
        <f>ROUND((INPUT!$D$9)*C36/100,2)</f>
        <v>1.66</v>
      </c>
      <c r="E36" s="16">
        <f>INPUT!C16</f>
        <v>1.95</v>
      </c>
      <c r="F36" s="16">
        <f>INPUT!D16</f>
        <v>4</v>
      </c>
      <c r="G36" s="16">
        <f>IF(INPUT!B5="Μονάδες αέρα - αέρα ή νερού - αέρα",CALCULATIONS!H8,IF(INPUT!B5="Όλοι οι υπόλοιποι τύποι μονάδων",CALCULATIONS!H9))</f>
        <v>0.25</v>
      </c>
      <c r="H36" s="16">
        <f t="shared" si="0"/>
        <v>0.85</v>
      </c>
      <c r="I36" s="18">
        <f>IF(INPUT!B5="Μονάδες αέρα - αέρα ή νερού - αέρα",F36*(1-(G36*(1-H36))),IF(INPUT!B5="Όλοι οι υπόλοιποι τύποι μονάδων",F36*((H36/(G36*H36+(1-G36))))))</f>
        <v>3.85</v>
      </c>
    </row>
    <row r="37" spans="1:10" ht="15.75" thickBot="1" x14ac:dyDescent="0.3">
      <c r="A37" s="41" t="s">
        <v>42</v>
      </c>
      <c r="B37" s="36">
        <v>20</v>
      </c>
      <c r="C37" s="21">
        <f>INPUT!B17</f>
        <v>21.05</v>
      </c>
      <c r="D37" s="21">
        <f>ROUND((INPUT!$D$9)*C37/100,2)</f>
        <v>0.74</v>
      </c>
      <c r="E37" s="21">
        <f>INPUT!C17</f>
        <v>2.0299999999999998</v>
      </c>
      <c r="F37" s="21">
        <f>INPUT!D17</f>
        <v>4.5</v>
      </c>
      <c r="G37" s="21">
        <f>IF(INPUT!B5="Μονάδες αέρα - αέρα ή νερού - αέρα",CALCULATIONS!H8,IF(INPUT!B5="Όλοι οι υπόλοιποι τύποι μονάδων",CALCULATIONS!H9))</f>
        <v>0.25</v>
      </c>
      <c r="H37" s="21">
        <f t="shared" si="0"/>
        <v>0.36</v>
      </c>
      <c r="I37" s="22">
        <f>IF(INPUT!B5="Μονάδες αέρα - αέρα ή νερού - αέρα",F37*(1-(G37*(1-H37))),IF(INPUT!B5="Όλοι οι υπόλοιποι τύποι μονάδων",F37*((H37/(G37*H37+(1-G37))))))</f>
        <v>3.78</v>
      </c>
    </row>
    <row r="40" spans="1:10" ht="15.75" thickBot="1" x14ac:dyDescent="0.3"/>
    <row r="41" spans="1:10" ht="52.9" customHeight="1" x14ac:dyDescent="0.25">
      <c r="B41" s="3" t="s">
        <v>0</v>
      </c>
      <c r="C41" s="3" t="s">
        <v>1</v>
      </c>
      <c r="D41" s="3" t="s">
        <v>2</v>
      </c>
      <c r="F41" s="38" t="s">
        <v>51</v>
      </c>
      <c r="G41" s="40" t="s">
        <v>48</v>
      </c>
      <c r="H41" s="40" t="s">
        <v>52</v>
      </c>
      <c r="I41" s="44" t="s">
        <v>53</v>
      </c>
      <c r="J41" s="15"/>
    </row>
    <row r="42" spans="1:10" x14ac:dyDescent="0.25">
      <c r="A42" s="1" t="str">
        <f>IF(C42=$B$34,"A",IF(C42=$B$35,"B",IF(C42=$B$36,"Γ",IF(C42=$B$37,"Δ",""))))</f>
        <v/>
      </c>
      <c r="B42" s="3">
        <v>1</v>
      </c>
      <c r="C42" s="3">
        <v>17</v>
      </c>
      <c r="D42" s="3">
        <v>205</v>
      </c>
      <c r="F42" s="19">
        <f>ROUND((C42-16)/(INPUT!$D$8-16)*INPUT!$D$9,2)</f>
        <v>0.18</v>
      </c>
      <c r="G42" s="16">
        <f>IF(C42&lt;$B$37,$I$37,IF(AND(C42&gt;$B$37,C42&lt;$B$36),ROUND($I$37+((C42-$B$37)/($B$36-$B$37))*($I$36-$I$37),2),IF(AND(C42&gt;$B$36,C42&lt;$B$35),ROUND($I$36+((C42-$B$36)/($B$35-$B$36))*($I$35-$I$36),2),IF(AND(C42&gt;$B$35,C42&lt;$B$34),ROUND($I$35+((C42-$B$35)/($B$34-$B$35))*($I$34-$I$35),2),IF(C42=$B$37,$I$37,IF(C42=$B$36,$I$36,IF(C42=$B$35,$I$35,IF(C42=$B$34,$I$34,IF(C42&gt;$B$34,$I$34)))))))))</f>
        <v>3.78</v>
      </c>
      <c r="H42" s="16">
        <f>ROUND(D42*F42,0)</f>
        <v>37</v>
      </c>
      <c r="I42" s="18">
        <f>ROUND(D42*F42/G42,0)</f>
        <v>10</v>
      </c>
    </row>
    <row r="43" spans="1:10" x14ac:dyDescent="0.25">
      <c r="A43" s="1" t="str">
        <f t="shared" ref="A43:A65" si="1">IF(C43=$B$34,"A",IF(C43=$B$35,"B",IF(C43=$B$36,"Γ",IF(C43=$B$37,"Δ",""))))</f>
        <v/>
      </c>
      <c r="B43" s="3">
        <v>2</v>
      </c>
      <c r="C43" s="3">
        <v>18</v>
      </c>
      <c r="D43" s="3">
        <v>227</v>
      </c>
      <c r="F43" s="19">
        <f>ROUND((C43-16)/(INPUT!$D$8-16)*INPUT!$D$9,2)</f>
        <v>0.37</v>
      </c>
      <c r="G43" s="16">
        <f t="shared" ref="G43:G65" si="2">IF(C43&lt;$B$37,$I$37,IF(AND(C43&gt;$B$37,C43&lt;$B$36),ROUND($I$37+((C43-$B$37)/($B$36-$B$37))*($I$36-$I$37),2),IF(AND(C43&gt;$B$36,C43&lt;$B$35),ROUND($I$36+((C43-$B$36)/($B$35-$B$36))*($I$35-$I$36),2),IF(AND(C43&gt;$B$35,C43&lt;$B$34),ROUND($I$35+((C43-$B$35)/($B$34-$B$35))*($I$34-$I$35),2),IF(C43=$B$37,$I$37,IF(C43=$B$36,$I$36,IF(C43=$B$35,$I$35,IF(C43=$B$34,$I$34,IF(C43&gt;$B$34,$I$34)))))))))</f>
        <v>3.78</v>
      </c>
      <c r="H43" s="16">
        <f t="shared" ref="H43:H65" si="3">ROUND(D43*F43,0)</f>
        <v>84</v>
      </c>
      <c r="I43" s="18">
        <f t="shared" ref="I43:I65" si="4">ROUND(D43*F43/G43,0)</f>
        <v>22</v>
      </c>
    </row>
    <row r="44" spans="1:10" x14ac:dyDescent="0.25">
      <c r="A44" s="1" t="str">
        <f t="shared" si="1"/>
        <v/>
      </c>
      <c r="B44" s="3">
        <v>3</v>
      </c>
      <c r="C44" s="3">
        <v>19</v>
      </c>
      <c r="D44" s="3">
        <v>225</v>
      </c>
      <c r="F44" s="19">
        <f>ROUND((C44-16)/(INPUT!$D$8-16)*INPUT!$D$9,2)</f>
        <v>0.55000000000000004</v>
      </c>
      <c r="G44" s="16">
        <f t="shared" si="2"/>
        <v>3.78</v>
      </c>
      <c r="H44" s="16">
        <f t="shared" si="3"/>
        <v>124</v>
      </c>
      <c r="I44" s="18">
        <f t="shared" si="4"/>
        <v>33</v>
      </c>
    </row>
    <row r="45" spans="1:10" x14ac:dyDescent="0.25">
      <c r="A45" s="1" t="str">
        <f t="shared" si="1"/>
        <v>Δ</v>
      </c>
      <c r="B45" s="3">
        <v>4</v>
      </c>
      <c r="C45" s="3">
        <v>20</v>
      </c>
      <c r="D45" s="3">
        <v>225</v>
      </c>
      <c r="F45" s="19">
        <f>ROUND((C45-16)/(INPUT!$D$8-16)*INPUT!$D$9,2)</f>
        <v>0.74</v>
      </c>
      <c r="G45" s="16">
        <f t="shared" si="2"/>
        <v>3.78</v>
      </c>
      <c r="H45" s="16">
        <f t="shared" si="3"/>
        <v>167</v>
      </c>
      <c r="I45" s="18">
        <f t="shared" si="4"/>
        <v>44</v>
      </c>
    </row>
    <row r="46" spans="1:10" x14ac:dyDescent="0.25">
      <c r="A46" s="1" t="str">
        <f t="shared" si="1"/>
        <v/>
      </c>
      <c r="B46" s="3">
        <v>5</v>
      </c>
      <c r="C46" s="3">
        <v>21</v>
      </c>
      <c r="D46" s="3">
        <v>216</v>
      </c>
      <c r="F46" s="19">
        <f>ROUND((C46-16)/(INPUT!$D$8-16)*INPUT!$D$9,2)</f>
        <v>0.92</v>
      </c>
      <c r="G46" s="16">
        <f t="shared" si="2"/>
        <v>3.79</v>
      </c>
      <c r="H46" s="16">
        <f t="shared" si="3"/>
        <v>199</v>
      </c>
      <c r="I46" s="18">
        <f t="shared" si="4"/>
        <v>52</v>
      </c>
    </row>
    <row r="47" spans="1:10" x14ac:dyDescent="0.25">
      <c r="A47" s="1" t="str">
        <f t="shared" si="1"/>
        <v/>
      </c>
      <c r="B47" s="3">
        <v>6</v>
      </c>
      <c r="C47" s="3">
        <v>22</v>
      </c>
      <c r="D47" s="3">
        <v>215</v>
      </c>
      <c r="F47" s="19">
        <f>ROUND((C47-16)/(INPUT!$D$8-16)*INPUT!$D$9,2)</f>
        <v>1.1100000000000001</v>
      </c>
      <c r="G47" s="16">
        <f t="shared" si="2"/>
        <v>3.81</v>
      </c>
      <c r="H47" s="16">
        <f t="shared" si="3"/>
        <v>239</v>
      </c>
      <c r="I47" s="18">
        <f t="shared" si="4"/>
        <v>63</v>
      </c>
    </row>
    <row r="48" spans="1:10" x14ac:dyDescent="0.25">
      <c r="A48" s="1" t="str">
        <f t="shared" si="1"/>
        <v/>
      </c>
      <c r="B48" s="3">
        <v>7</v>
      </c>
      <c r="C48" s="3">
        <v>23</v>
      </c>
      <c r="D48" s="3">
        <v>218</v>
      </c>
      <c r="F48" s="19">
        <f>ROUND((C48-16)/(INPUT!$D$8-16)*INPUT!$D$9,2)</f>
        <v>1.29</v>
      </c>
      <c r="G48" s="16">
        <f t="shared" si="2"/>
        <v>3.82</v>
      </c>
      <c r="H48" s="16">
        <f t="shared" si="3"/>
        <v>281</v>
      </c>
      <c r="I48" s="18">
        <f t="shared" si="4"/>
        <v>74</v>
      </c>
    </row>
    <row r="49" spans="1:9" x14ac:dyDescent="0.25">
      <c r="A49" s="1" t="str">
        <f t="shared" si="1"/>
        <v/>
      </c>
      <c r="B49" s="3">
        <v>8</v>
      </c>
      <c r="C49" s="3">
        <v>24</v>
      </c>
      <c r="D49" s="3">
        <v>197</v>
      </c>
      <c r="F49" s="19">
        <f>ROUND((C49-16)/(INPUT!$D$8-16)*INPUT!$D$9,2)</f>
        <v>1.47</v>
      </c>
      <c r="G49" s="16">
        <f t="shared" si="2"/>
        <v>3.84</v>
      </c>
      <c r="H49" s="16">
        <f t="shared" si="3"/>
        <v>290</v>
      </c>
      <c r="I49" s="18">
        <f t="shared" si="4"/>
        <v>75</v>
      </c>
    </row>
    <row r="50" spans="1:9" x14ac:dyDescent="0.25">
      <c r="A50" s="1" t="str">
        <f t="shared" si="1"/>
        <v>Γ</v>
      </c>
      <c r="B50" s="3">
        <v>9</v>
      </c>
      <c r="C50" s="3">
        <v>25</v>
      </c>
      <c r="D50" s="3">
        <v>178</v>
      </c>
      <c r="F50" s="19">
        <f>ROUND((C50-16)/(INPUT!$D$8-16)*INPUT!$D$9,2)</f>
        <v>1.66</v>
      </c>
      <c r="G50" s="16">
        <f t="shared" si="2"/>
        <v>3.85</v>
      </c>
      <c r="H50" s="16">
        <f t="shared" si="3"/>
        <v>295</v>
      </c>
      <c r="I50" s="18">
        <f t="shared" si="4"/>
        <v>77</v>
      </c>
    </row>
    <row r="51" spans="1:9" x14ac:dyDescent="0.25">
      <c r="A51" s="1" t="str">
        <f t="shared" si="1"/>
        <v/>
      </c>
      <c r="B51" s="3">
        <v>10</v>
      </c>
      <c r="C51" s="3">
        <v>26</v>
      </c>
      <c r="D51" s="3">
        <v>158</v>
      </c>
      <c r="F51" s="19">
        <f>ROUND((C51-16)/(INPUT!$D$8-16)*INPUT!$D$9,2)</f>
        <v>1.84</v>
      </c>
      <c r="G51" s="16">
        <f t="shared" si="2"/>
        <v>3.78</v>
      </c>
      <c r="H51" s="16">
        <f t="shared" si="3"/>
        <v>291</v>
      </c>
      <c r="I51" s="18">
        <f t="shared" si="4"/>
        <v>77</v>
      </c>
    </row>
    <row r="52" spans="1:9" x14ac:dyDescent="0.25">
      <c r="A52" s="1" t="str">
        <f t="shared" si="1"/>
        <v/>
      </c>
      <c r="B52" s="3">
        <v>11</v>
      </c>
      <c r="C52" s="3">
        <v>27</v>
      </c>
      <c r="D52" s="3">
        <v>137</v>
      </c>
      <c r="F52" s="19">
        <f>ROUND((C52-16)/(INPUT!$D$8-16)*INPUT!$D$9,2)</f>
        <v>2.0299999999999998</v>
      </c>
      <c r="G52" s="16">
        <f t="shared" si="2"/>
        <v>3.71</v>
      </c>
      <c r="H52" s="16">
        <f t="shared" si="3"/>
        <v>278</v>
      </c>
      <c r="I52" s="18">
        <f t="shared" si="4"/>
        <v>75</v>
      </c>
    </row>
    <row r="53" spans="1:9" x14ac:dyDescent="0.25">
      <c r="A53" s="1" t="str">
        <f t="shared" si="1"/>
        <v/>
      </c>
      <c r="B53" s="3">
        <v>12</v>
      </c>
      <c r="C53" s="3">
        <v>28</v>
      </c>
      <c r="D53" s="3">
        <v>109</v>
      </c>
      <c r="F53" s="19">
        <f>ROUND((C53-16)/(INPUT!$D$8-16)*INPUT!$D$9,2)</f>
        <v>2.21</v>
      </c>
      <c r="G53" s="16">
        <f t="shared" si="2"/>
        <v>3.64</v>
      </c>
      <c r="H53" s="16">
        <f t="shared" si="3"/>
        <v>241</v>
      </c>
      <c r="I53" s="18">
        <f t="shared" si="4"/>
        <v>66</v>
      </c>
    </row>
    <row r="54" spans="1:9" x14ac:dyDescent="0.25">
      <c r="A54" s="1" t="str">
        <f t="shared" si="1"/>
        <v/>
      </c>
      <c r="B54" s="3">
        <v>13</v>
      </c>
      <c r="C54" s="3">
        <v>29</v>
      </c>
      <c r="D54" s="3">
        <v>88</v>
      </c>
      <c r="F54" s="19">
        <f>ROUND((C54-16)/(INPUT!$D$8-16)*INPUT!$D$9,2)</f>
        <v>2.39</v>
      </c>
      <c r="G54" s="16">
        <f t="shared" si="2"/>
        <v>3.57</v>
      </c>
      <c r="H54" s="16">
        <f t="shared" si="3"/>
        <v>210</v>
      </c>
      <c r="I54" s="18">
        <f t="shared" si="4"/>
        <v>59</v>
      </c>
    </row>
    <row r="55" spans="1:9" x14ac:dyDescent="0.25">
      <c r="A55" s="1" t="str">
        <f t="shared" si="1"/>
        <v>B</v>
      </c>
      <c r="B55" s="3">
        <v>14</v>
      </c>
      <c r="C55" s="3">
        <v>30</v>
      </c>
      <c r="D55" s="3">
        <v>63</v>
      </c>
      <c r="F55" s="19">
        <f>ROUND((C55-16)/(INPUT!$D$8-16)*INPUT!$D$9,2)</f>
        <v>2.58</v>
      </c>
      <c r="G55" s="16">
        <f t="shared" si="2"/>
        <v>3.5</v>
      </c>
      <c r="H55" s="16">
        <f t="shared" si="3"/>
        <v>163</v>
      </c>
      <c r="I55" s="18">
        <f t="shared" si="4"/>
        <v>46</v>
      </c>
    </row>
    <row r="56" spans="1:9" x14ac:dyDescent="0.25">
      <c r="A56" s="1" t="str">
        <f t="shared" si="1"/>
        <v/>
      </c>
      <c r="B56" s="3">
        <v>15</v>
      </c>
      <c r="C56" s="3">
        <v>31</v>
      </c>
      <c r="D56" s="3">
        <v>39</v>
      </c>
      <c r="F56" s="19">
        <f>ROUND((C56-16)/(INPUT!$D$8-16)*INPUT!$D$9,2)</f>
        <v>2.76</v>
      </c>
      <c r="G56" s="16">
        <f t="shared" si="2"/>
        <v>3.4</v>
      </c>
      <c r="H56" s="16">
        <f t="shared" si="3"/>
        <v>108</v>
      </c>
      <c r="I56" s="18">
        <f t="shared" si="4"/>
        <v>32</v>
      </c>
    </row>
    <row r="57" spans="1:9" x14ac:dyDescent="0.25">
      <c r="A57" s="1" t="str">
        <f t="shared" si="1"/>
        <v/>
      </c>
      <c r="B57" s="3">
        <v>16</v>
      </c>
      <c r="C57" s="3">
        <v>32</v>
      </c>
      <c r="D57" s="3">
        <v>31</v>
      </c>
      <c r="F57" s="19">
        <f>ROUND((C57-16)/(INPUT!$D$8-16)*INPUT!$D$9,2)</f>
        <v>2.95</v>
      </c>
      <c r="G57" s="16">
        <f t="shared" si="2"/>
        <v>3.3</v>
      </c>
      <c r="H57" s="16">
        <f t="shared" si="3"/>
        <v>91</v>
      </c>
      <c r="I57" s="18">
        <f t="shared" si="4"/>
        <v>28</v>
      </c>
    </row>
    <row r="58" spans="1:9" x14ac:dyDescent="0.25">
      <c r="A58" s="1" t="str">
        <f t="shared" si="1"/>
        <v/>
      </c>
      <c r="B58" s="3">
        <v>17</v>
      </c>
      <c r="C58" s="3">
        <v>33</v>
      </c>
      <c r="D58" s="3">
        <v>24</v>
      </c>
      <c r="F58" s="19">
        <f>ROUND((C58-16)/(INPUT!$D$8-16)*INPUT!$D$9,2)</f>
        <v>3.13</v>
      </c>
      <c r="G58" s="16">
        <f t="shared" si="2"/>
        <v>3.2</v>
      </c>
      <c r="H58" s="16">
        <f t="shared" si="3"/>
        <v>75</v>
      </c>
      <c r="I58" s="18">
        <f t="shared" si="4"/>
        <v>23</v>
      </c>
    </row>
    <row r="59" spans="1:9" x14ac:dyDescent="0.25">
      <c r="A59" s="1" t="str">
        <f t="shared" si="1"/>
        <v/>
      </c>
      <c r="B59" s="3">
        <v>18</v>
      </c>
      <c r="C59" s="3">
        <v>34</v>
      </c>
      <c r="D59" s="3">
        <v>17</v>
      </c>
      <c r="F59" s="19">
        <f>ROUND((C59-16)/(INPUT!$D$8-16)*INPUT!$D$9,2)</f>
        <v>3.32</v>
      </c>
      <c r="G59" s="16">
        <f t="shared" si="2"/>
        <v>3.1</v>
      </c>
      <c r="H59" s="16">
        <f t="shared" si="3"/>
        <v>56</v>
      </c>
      <c r="I59" s="18">
        <f t="shared" si="4"/>
        <v>18</v>
      </c>
    </row>
    <row r="60" spans="1:9" x14ac:dyDescent="0.25">
      <c r="A60" s="1" t="str">
        <f t="shared" si="1"/>
        <v>A</v>
      </c>
      <c r="B60" s="3">
        <v>19</v>
      </c>
      <c r="C60" s="3">
        <v>35</v>
      </c>
      <c r="D60" s="3">
        <v>13</v>
      </c>
      <c r="F60" s="19">
        <f>ROUND((C60-16)/(INPUT!$D$8-16)*INPUT!$D$9,2)</f>
        <v>3.5</v>
      </c>
      <c r="G60" s="16">
        <f t="shared" si="2"/>
        <v>3</v>
      </c>
      <c r="H60" s="16">
        <f t="shared" si="3"/>
        <v>46</v>
      </c>
      <c r="I60" s="18">
        <f t="shared" si="4"/>
        <v>15</v>
      </c>
    </row>
    <row r="61" spans="1:9" x14ac:dyDescent="0.25">
      <c r="A61" s="1" t="str">
        <f t="shared" si="1"/>
        <v/>
      </c>
      <c r="B61" s="3">
        <v>20</v>
      </c>
      <c r="C61" s="3">
        <v>36</v>
      </c>
      <c r="D61" s="3">
        <v>9</v>
      </c>
      <c r="F61" s="19">
        <f>ROUND((C61-16)/(INPUT!$D$8-16)*INPUT!$D$9,2)</f>
        <v>3.68</v>
      </c>
      <c r="G61" s="16">
        <f t="shared" si="2"/>
        <v>3</v>
      </c>
      <c r="H61" s="16">
        <f t="shared" si="3"/>
        <v>33</v>
      </c>
      <c r="I61" s="18">
        <f t="shared" si="4"/>
        <v>11</v>
      </c>
    </row>
    <row r="62" spans="1:9" x14ac:dyDescent="0.25">
      <c r="A62" s="1" t="str">
        <f t="shared" si="1"/>
        <v/>
      </c>
      <c r="B62" s="3">
        <v>21</v>
      </c>
      <c r="C62" s="3">
        <v>37</v>
      </c>
      <c r="D62" s="3">
        <v>4</v>
      </c>
      <c r="F62" s="19">
        <f>ROUND((C62-16)/(INPUT!$D$8-16)*INPUT!$D$9,2)</f>
        <v>3.87</v>
      </c>
      <c r="G62" s="16">
        <f t="shared" si="2"/>
        <v>3</v>
      </c>
      <c r="H62" s="16">
        <f t="shared" si="3"/>
        <v>15</v>
      </c>
      <c r="I62" s="18">
        <f t="shared" si="4"/>
        <v>5</v>
      </c>
    </row>
    <row r="63" spans="1:9" x14ac:dyDescent="0.25">
      <c r="A63" s="1" t="str">
        <f t="shared" si="1"/>
        <v/>
      </c>
      <c r="B63" s="3">
        <v>22</v>
      </c>
      <c r="C63" s="3">
        <v>38</v>
      </c>
      <c r="D63" s="3">
        <v>3</v>
      </c>
      <c r="F63" s="19">
        <f>ROUND((C63-16)/(INPUT!$D$8-16)*INPUT!$D$9,2)</f>
        <v>4.05</v>
      </c>
      <c r="G63" s="16">
        <f t="shared" si="2"/>
        <v>3</v>
      </c>
      <c r="H63" s="16">
        <f t="shared" si="3"/>
        <v>12</v>
      </c>
      <c r="I63" s="18">
        <f t="shared" si="4"/>
        <v>4</v>
      </c>
    </row>
    <row r="64" spans="1:9" x14ac:dyDescent="0.25">
      <c r="A64" s="1" t="str">
        <f t="shared" si="1"/>
        <v/>
      </c>
      <c r="B64" s="3">
        <v>23</v>
      </c>
      <c r="C64" s="3">
        <v>39</v>
      </c>
      <c r="D64" s="3">
        <v>1</v>
      </c>
      <c r="F64" s="19">
        <f>ROUND((C64-16)/(INPUT!$D$8-16)*INPUT!$D$9,2)</f>
        <v>4.24</v>
      </c>
      <c r="G64" s="16">
        <f t="shared" si="2"/>
        <v>3</v>
      </c>
      <c r="H64" s="16">
        <f t="shared" si="3"/>
        <v>4</v>
      </c>
      <c r="I64" s="18">
        <f t="shared" si="4"/>
        <v>1</v>
      </c>
    </row>
    <row r="65" spans="1:12" ht="15.75" thickBot="1" x14ac:dyDescent="0.3">
      <c r="A65" s="1" t="str">
        <f t="shared" si="1"/>
        <v/>
      </c>
      <c r="B65" s="3">
        <v>24</v>
      </c>
      <c r="C65" s="3">
        <v>40</v>
      </c>
      <c r="D65" s="3">
        <v>0</v>
      </c>
      <c r="F65" s="20">
        <f>ROUND((C65-16)/(INPUT!$D$8-16)*INPUT!$D$9,2)</f>
        <v>4.42</v>
      </c>
      <c r="G65" s="21">
        <f t="shared" si="2"/>
        <v>3</v>
      </c>
      <c r="H65" s="21">
        <f t="shared" si="3"/>
        <v>0</v>
      </c>
      <c r="I65" s="22">
        <f t="shared" si="4"/>
        <v>0</v>
      </c>
    </row>
    <row r="66" spans="1:12" ht="15.75" thickBot="1" x14ac:dyDescent="0.3"/>
    <row r="67" spans="1:12" x14ac:dyDescent="0.25">
      <c r="G67" s="45" t="s">
        <v>54</v>
      </c>
      <c r="H67" s="53">
        <f>SUM(H42:H65)</f>
        <v>3339</v>
      </c>
      <c r="I67" s="55">
        <f>SUM(I42:I65)</f>
        <v>910</v>
      </c>
    </row>
    <row r="68" spans="1:12" x14ac:dyDescent="0.25">
      <c r="G68" s="109"/>
      <c r="H68" s="110"/>
      <c r="I68" s="111"/>
    </row>
    <row r="69" spans="1:12" ht="15.75" thickBot="1" x14ac:dyDescent="0.3">
      <c r="G69" s="58" t="s">
        <v>55</v>
      </c>
      <c r="H69" s="107">
        <f>ROUND(H67/I67,2)</f>
        <v>3.67</v>
      </c>
      <c r="I69" s="108"/>
    </row>
    <row r="70" spans="1:12" ht="15" customHeight="1" x14ac:dyDescent="0.25"/>
    <row r="71" spans="1:12" s="61" customForma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ht="15.75" thickBot="1" x14ac:dyDescent="0.3"/>
    <row r="73" spans="1:12" x14ac:dyDescent="0.25">
      <c r="B73" s="112" t="s">
        <v>56</v>
      </c>
      <c r="C73" s="113"/>
      <c r="D73" s="114"/>
    </row>
    <row r="74" spans="1:12" x14ac:dyDescent="0.25">
      <c r="B74" s="17"/>
      <c r="C74" s="16"/>
      <c r="D74" s="18"/>
    </row>
    <row r="75" spans="1:12" ht="17.25" x14ac:dyDescent="0.25">
      <c r="B75" s="56" t="s">
        <v>23</v>
      </c>
      <c r="C75" s="16">
        <f>INPUT!D9</f>
        <v>3.5</v>
      </c>
      <c r="D75" s="42" t="s">
        <v>12</v>
      </c>
    </row>
    <row r="76" spans="1:12" ht="18" x14ac:dyDescent="0.25">
      <c r="B76" s="57" t="s">
        <v>37</v>
      </c>
      <c r="C76" s="16">
        <f>INPUT!D26</f>
        <v>350</v>
      </c>
      <c r="D76" s="42" t="s">
        <v>36</v>
      </c>
    </row>
    <row r="77" spans="1:12" x14ac:dyDescent="0.25">
      <c r="B77" s="17"/>
      <c r="C77" s="16"/>
      <c r="D77" s="42"/>
    </row>
    <row r="78" spans="1:12" ht="15.75" thickBot="1" x14ac:dyDescent="0.3">
      <c r="B78" s="58" t="s">
        <v>57</v>
      </c>
      <c r="C78" s="59">
        <f>C75*C76</f>
        <v>1225</v>
      </c>
      <c r="D78" s="60" t="s">
        <v>58</v>
      </c>
    </row>
    <row r="79" spans="1:12" ht="15.75" thickBot="1" x14ac:dyDescent="0.3"/>
    <row r="80" spans="1:12" ht="15.75" thickBot="1" x14ac:dyDescent="0.3">
      <c r="B80" s="93" t="s">
        <v>7</v>
      </c>
      <c r="C80" s="94"/>
      <c r="D80" s="95"/>
    </row>
    <row r="81" spans="2:4" x14ac:dyDescent="0.25">
      <c r="B81" s="65" t="s">
        <v>57</v>
      </c>
      <c r="C81" s="66">
        <f>C78</f>
        <v>1225</v>
      </c>
      <c r="D81" s="67" t="s">
        <v>58</v>
      </c>
    </row>
    <row r="82" spans="2:4" x14ac:dyDescent="0.25">
      <c r="B82" s="63" t="s">
        <v>59</v>
      </c>
      <c r="C82" s="62">
        <f>(C81/H69)+(INPUT!D20*INPUT!D27)+(INPUT!D21*INPUT!D28)+(INPUT!D22*INPUT!D29)+(INPUT!D23*INPUT!D30)</f>
        <v>372.46246594005453</v>
      </c>
      <c r="D82" s="64" t="s">
        <v>58</v>
      </c>
    </row>
    <row r="83" spans="2:4" x14ac:dyDescent="0.25">
      <c r="B83" s="17"/>
      <c r="C83" s="16"/>
      <c r="D83" s="18"/>
    </row>
    <row r="84" spans="2:4" ht="15.75" thickBot="1" x14ac:dyDescent="0.3">
      <c r="B84" s="58" t="s">
        <v>60</v>
      </c>
      <c r="C84" s="96">
        <f>ROUND(C81/C82,2)</f>
        <v>3.29</v>
      </c>
      <c r="D84" s="97"/>
    </row>
  </sheetData>
  <mergeCells count="11">
    <mergeCell ref="B80:D80"/>
    <mergeCell ref="C84:D84"/>
    <mergeCell ref="A2:C2"/>
    <mergeCell ref="A1:H1"/>
    <mergeCell ref="A31:I31"/>
    <mergeCell ref="E8:G8"/>
    <mergeCell ref="E9:G9"/>
    <mergeCell ref="E7:G7"/>
    <mergeCell ref="H69:I69"/>
    <mergeCell ref="G68:I68"/>
    <mergeCell ref="B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A12" sqref="A12"/>
    </sheetView>
  </sheetViews>
  <sheetFormatPr defaultRowHeight="15" x14ac:dyDescent="0.25"/>
  <cols>
    <col min="1" max="1" width="17.28515625" customWidth="1"/>
    <col min="2" max="3" width="20" customWidth="1"/>
    <col min="4" max="4" width="20.28515625" customWidth="1"/>
  </cols>
  <sheetData>
    <row r="1" spans="1:4" x14ac:dyDescent="0.25">
      <c r="A1" s="121" t="s">
        <v>61</v>
      </c>
      <c r="B1" s="122"/>
      <c r="C1" s="122"/>
      <c r="D1" s="123"/>
    </row>
    <row r="2" spans="1:4" ht="15.75" thickBot="1" x14ac:dyDescent="0.3">
      <c r="A2" s="124"/>
      <c r="B2" s="125"/>
      <c r="C2" s="125"/>
      <c r="D2" s="126"/>
    </row>
    <row r="3" spans="1:4" ht="30" x14ac:dyDescent="0.25">
      <c r="A3" s="68" t="s">
        <v>75</v>
      </c>
      <c r="B3" s="69"/>
      <c r="C3" s="69" t="s">
        <v>62</v>
      </c>
      <c r="D3" s="70"/>
    </row>
    <row r="4" spans="1:4" ht="30" x14ac:dyDescent="0.25">
      <c r="A4" s="71" t="s">
        <v>63</v>
      </c>
      <c r="B4" s="72"/>
      <c r="C4" s="72" t="s">
        <v>64</v>
      </c>
      <c r="D4" s="73"/>
    </row>
    <row r="5" spans="1:4" ht="30" x14ac:dyDescent="0.25">
      <c r="A5" s="71" t="s">
        <v>70</v>
      </c>
      <c r="B5" s="72"/>
      <c r="C5" s="72" t="s">
        <v>76</v>
      </c>
      <c r="D5" s="73"/>
    </row>
    <row r="6" spans="1:4" x14ac:dyDescent="0.25">
      <c r="A6" s="71" t="s">
        <v>65</v>
      </c>
      <c r="B6" s="72"/>
      <c r="C6" s="72" t="s">
        <v>66</v>
      </c>
      <c r="D6" s="73"/>
    </row>
    <row r="7" spans="1:4" x14ac:dyDescent="0.25">
      <c r="A7" s="71" t="s">
        <v>67</v>
      </c>
      <c r="B7" s="72"/>
      <c r="C7" s="72" t="s">
        <v>68</v>
      </c>
      <c r="D7" s="73"/>
    </row>
    <row r="8" spans="1:4" ht="30" x14ac:dyDescent="0.25">
      <c r="A8" s="71" t="s">
        <v>77</v>
      </c>
      <c r="B8" s="72"/>
      <c r="C8" s="72" t="s">
        <v>69</v>
      </c>
      <c r="D8" s="73"/>
    </row>
    <row r="9" spans="1:4" ht="18" x14ac:dyDescent="0.25">
      <c r="A9" s="74" t="s">
        <v>71</v>
      </c>
      <c r="B9" s="115">
        <f>CALCULATIONS!H69</f>
        <v>3.67</v>
      </c>
      <c r="C9" s="116"/>
      <c r="D9" s="117"/>
    </row>
    <row r="10" spans="1:4" ht="15.75" thickBot="1" x14ac:dyDescent="0.3">
      <c r="A10" s="75" t="s">
        <v>60</v>
      </c>
      <c r="B10" s="118">
        <f>CALCULATIONS!C84</f>
        <v>3.29</v>
      </c>
      <c r="C10" s="119"/>
      <c r="D10" s="120"/>
    </row>
  </sheetData>
  <mergeCells count="3">
    <mergeCell ref="B9:D9"/>
    <mergeCell ref="B10:D10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CALCULATIONS</vt:lpstr>
      <vt:lpstr>OUTPUT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Papouis</dc:creator>
  <cp:lastModifiedBy>Petros Charalambides</cp:lastModifiedBy>
  <dcterms:created xsi:type="dcterms:W3CDTF">2020-04-29T07:46:41Z</dcterms:created>
  <dcterms:modified xsi:type="dcterms:W3CDTF">2023-04-10T09:42:29Z</dcterms:modified>
</cp:coreProperties>
</file>